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51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'Sheet1'!$A:$B,'Sheet1'!$1:$1</definedName>
  </definedNames>
  <calcPr fullCalcOnLoad="1"/>
</workbook>
</file>

<file path=xl/sharedStrings.xml><?xml version="1.0" encoding="utf-8"?>
<sst xmlns="http://schemas.openxmlformats.org/spreadsheetml/2006/main" count="163" uniqueCount="99">
  <si>
    <t>Tubersol</t>
  </si>
  <si>
    <t>Hep A (adult)</t>
  </si>
  <si>
    <t>Hep A (adol)</t>
  </si>
  <si>
    <t>ActHib</t>
  </si>
  <si>
    <t>Prevnar</t>
  </si>
  <si>
    <t>Varicella</t>
  </si>
  <si>
    <t>Trihibit (dtap+H)</t>
  </si>
  <si>
    <t>Pneumococcal</t>
  </si>
  <si>
    <t>Hep B (adol)</t>
  </si>
  <si>
    <t>Hep B (adult)</t>
  </si>
  <si>
    <t>MMR</t>
  </si>
  <si>
    <t>IPOL</t>
  </si>
  <si>
    <t>CPT</t>
  </si>
  <si>
    <t>Comvax Hep+HIB</t>
  </si>
  <si>
    <t>TD</t>
  </si>
  <si>
    <t>Merck</t>
  </si>
  <si>
    <t>Tax</t>
  </si>
  <si>
    <t>Pediarix</t>
  </si>
  <si>
    <t>Daptacel</t>
  </si>
  <si>
    <t>Menactra</t>
  </si>
  <si>
    <t>Adacel</t>
  </si>
  <si>
    <t>Reimburse</t>
  </si>
  <si>
    <t>Flu &gt;3 yr</t>
  </si>
  <si>
    <t>Flu 6-35mo</t>
  </si>
  <si>
    <t>PF Flu 6-35mo</t>
  </si>
  <si>
    <t>Decavac Td</t>
  </si>
  <si>
    <t>PF &gt;3 yr</t>
  </si>
  <si>
    <t>Eclipse</t>
  </si>
  <si>
    <t>List</t>
  </si>
  <si>
    <t>Total Cost</t>
  </si>
  <si>
    <t>Pentacel</t>
  </si>
  <si>
    <t>Vax Max</t>
  </si>
  <si>
    <t>Rotateq</t>
  </si>
  <si>
    <t>Rotarix</t>
  </si>
  <si>
    <t>Gardasil</t>
  </si>
  <si>
    <t>Cervarix</t>
  </si>
  <si>
    <t>Sanofi</t>
  </si>
  <si>
    <t>GSK</t>
  </si>
  <si>
    <t>Engerix-B Adult</t>
  </si>
  <si>
    <t>Havrix A Adult</t>
  </si>
  <si>
    <t>VAQTA Adult</t>
  </si>
  <si>
    <t>Per Dose</t>
  </si>
  <si>
    <t>Unit Price</t>
  </si>
  <si>
    <t>Online</t>
  </si>
  <si>
    <t>Prompt P</t>
  </si>
  <si>
    <t>Plus Flu</t>
  </si>
  <si>
    <t>CHCare</t>
  </si>
  <si>
    <t>Total</t>
  </si>
  <si>
    <t>5 Prod</t>
  </si>
  <si>
    <t>Grid</t>
  </si>
  <si>
    <t>SDV</t>
  </si>
  <si>
    <t>Med Asst</t>
  </si>
  <si>
    <t>Ped Fed</t>
  </si>
  <si>
    <t>Vial</t>
  </si>
  <si>
    <t xml:space="preserve">Ped Fed </t>
  </si>
  <si>
    <t>Rebate</t>
  </si>
  <si>
    <t>GSK from CHCare</t>
  </si>
  <si>
    <t>Merck from Ped Fed</t>
  </si>
  <si>
    <t>Promp P</t>
  </si>
  <si>
    <t>Cost</t>
  </si>
  <si>
    <t>No Cont</t>
  </si>
  <si>
    <t>2 Doses</t>
  </si>
  <si>
    <t>VAQTA Peds</t>
  </si>
  <si>
    <t>SaddleB</t>
  </si>
  <si>
    <t>Unit/Dose</t>
  </si>
  <si>
    <t>Havrix A Peds</t>
  </si>
  <si>
    <t>Engerix-B Peds</t>
  </si>
  <si>
    <t>Recom B Peds</t>
  </si>
  <si>
    <t>Recom B Adult</t>
  </si>
  <si>
    <t>The Bottom Line:</t>
  </si>
  <si>
    <t>Purchase from Sanofi All Possible Vaccines</t>
  </si>
  <si>
    <t>Purchase from GSK the Remainder</t>
  </si>
  <si>
    <t>Purchase MMR and Varivax only from Merck</t>
  </si>
  <si>
    <t>Without a Med Asset Contract</t>
  </si>
  <si>
    <t>With a Med Asset Contract</t>
  </si>
  <si>
    <t>Save</t>
  </si>
  <si>
    <t>List From</t>
  </si>
  <si>
    <t>MA From</t>
  </si>
  <si>
    <t>Vaccines in light yellow to Left and Flu yearly</t>
  </si>
  <si>
    <t>Prevnar-13</t>
  </si>
  <si>
    <t xml:space="preserve">     Age Weighted Capitations 0 - 18y </t>
  </si>
  <si>
    <t xml:space="preserve">     All Bonuses in the Last Year and the Number of Patients it is based on</t>
  </si>
  <si>
    <t xml:space="preserve">     Any Vaccine Administration Payments (usually none)</t>
  </si>
  <si>
    <t>IPA Evaluation Form</t>
  </si>
  <si>
    <t>0 = the cap from 0 to .99yr</t>
  </si>
  <si>
    <t>1 = the cap from 1 yr to 1.99 yr</t>
  </si>
  <si>
    <t>Etc.</t>
  </si>
  <si>
    <t>Name of IPA:</t>
  </si>
  <si>
    <t>Date:</t>
  </si>
  <si>
    <t>2 = the cap from 2 yr to 2.99 yr</t>
  </si>
  <si>
    <t>How much do they reimburse you for giving Rotateq or Rotarix?</t>
  </si>
  <si>
    <t>Adult Hosp:</t>
  </si>
  <si>
    <t>Children's Hosp:</t>
  </si>
  <si>
    <r>
      <t xml:space="preserve">How much does the IPA give you </t>
    </r>
    <r>
      <rPr>
        <u val="single"/>
        <sz val="11"/>
        <rFont val="Arial"/>
        <family val="2"/>
      </rPr>
      <t>extra</t>
    </r>
    <r>
      <rPr>
        <sz val="11"/>
        <rFont val="Arial"/>
        <family val="2"/>
      </rPr>
      <t xml:space="preserve"> for Tubersol or a PPD?</t>
    </r>
  </si>
  <si>
    <t>Amount:</t>
  </si>
  <si>
    <t># of Pts:</t>
  </si>
  <si>
    <r>
      <t xml:space="preserve">IPA Carve Out:  </t>
    </r>
    <r>
      <rPr>
        <sz val="10"/>
        <rFont val="Arial"/>
        <family val="2"/>
      </rPr>
      <t>New Born Care - Rocephin - Resp Treatments - Tel Triage</t>
    </r>
    <r>
      <rPr>
        <b/>
        <sz val="10"/>
        <rFont val="Arial"/>
        <family val="2"/>
      </rPr>
      <t xml:space="preserve"> </t>
    </r>
  </si>
  <si>
    <t>Does UR give your office a hassle?</t>
  </si>
  <si>
    <t>Can you submit billing online?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</si>
</sst>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.000_);_(&quot;$&quot;* \(#,##0.000\);_(&quot;$&quot;* &quot;-&quot;??_);_(@_)"/>
    <numFmt numFmtId="166" formatCode="_(* #,##0.000_);_(* \(#,##0.000\);_(* &quot;-&quot;???_);_(@_)"/>
    <numFmt numFmtId="167" formatCode="m/d/yy"/>
    <numFmt numFmtId="168" formatCode="0.0%"/>
    <numFmt numFmtId="169" formatCode="0.000%"/>
    <numFmt numFmtId="170" formatCode="_(&quot;$&quot;* #,##0.000_);_(&quot;$&quot;* \(#,##0.000\);_(&quot;$&quot;* &quot;-&quot;???_);_(@_)"/>
    <numFmt numFmtId="171" formatCode="_(&quot;$&quot;* #,##0.0_);_(&quot;$&quot;* \(#,##0.0\);_(&quot;$&quot;* &quot;-&quot;??_);_(@_)"/>
    <numFmt numFmtId="172" formatCode="_(&quot;$&quot;* #,##0.0000_);_(&quot;$&quot;* \(#,##0.0000\);_(&quot;$&quot;* &quot;-&quot;??_);_(@_)"/>
    <numFmt numFmtId="173" formatCode="_(&quot;$&quot;* #,##0_);_(&quot;$&quot;* \(#,##0\);_(&quot;$&quot;* &quot;-&quot;??_);_(@_)"/>
    <numFmt numFmtId="174" formatCode="&quot;$&quot;#,##0.00"/>
    <numFmt numFmtId="175" formatCode="[$$-409]#,##0.00_);\([$$-409]#,##0.00\)"/>
    <numFmt numFmtId="176" formatCode="mm/dd/yy"/>
    <numFmt numFmtId="177" formatCode="_(&quot;$&quot;* #,##0.00000_);_(&quot;$&quot;* \(#,##0.00000\);_(&quot;$&quot;* &quot;-&quot;?????_);_(@_)"/>
    <numFmt numFmtId="178" formatCode="0.0"/>
    <numFmt numFmtId="179" formatCode="_(&quot;$&quot;* #,##0.00000_);_(&quot;$&quot;* \(#,##0.00000\);_(&quot;$&quot;* &quot;-&quot;??_);_(@_)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4" fontId="0" fillId="0" borderId="0" xfId="44" applyFont="1" applyAlignment="1">
      <alignment/>
    </xf>
    <xf numFmtId="44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4" fontId="2" fillId="0" borderId="0" xfId="44" applyNumberFormat="1" applyFont="1" applyAlignment="1">
      <alignment horizontal="center"/>
    </xf>
    <xf numFmtId="44" fontId="2" fillId="0" borderId="0" xfId="44" applyFont="1" applyAlignment="1">
      <alignment horizontal="center"/>
    </xf>
    <xf numFmtId="0" fontId="2" fillId="34" borderId="0" xfId="0" applyFont="1" applyFill="1" applyAlignment="1">
      <alignment/>
    </xf>
    <xf numFmtId="44" fontId="2" fillId="0" borderId="0" xfId="44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44" applyNumberFormat="1" applyFont="1" applyAlignment="1">
      <alignment/>
    </xf>
    <xf numFmtId="44" fontId="0" fillId="0" borderId="0" xfId="44" applyNumberFormat="1" applyFont="1" applyAlignment="1">
      <alignment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44" fontId="0" fillId="0" borderId="0" xfId="0" applyNumberFormat="1" applyAlignment="1">
      <alignment/>
    </xf>
    <xf numFmtId="0" fontId="8" fillId="0" borderId="0" xfId="44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44" fontId="0" fillId="0" borderId="0" xfId="44" applyFont="1" applyAlignment="1">
      <alignment/>
    </xf>
    <xf numFmtId="9" fontId="0" fillId="0" borderId="0" xfId="59" applyFont="1" applyAlignment="1">
      <alignment/>
    </xf>
    <xf numFmtId="9" fontId="2" fillId="0" borderId="0" xfId="0" applyNumberFormat="1" applyFont="1" applyAlignment="1">
      <alignment/>
    </xf>
    <xf numFmtId="168" fontId="0" fillId="0" borderId="0" xfId="59" applyNumberFormat="1" applyFont="1" applyAlignment="1">
      <alignment/>
    </xf>
    <xf numFmtId="9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9" fontId="0" fillId="0" borderId="0" xfId="0" applyNumberFormat="1" applyAlignment="1">
      <alignment/>
    </xf>
    <xf numFmtId="0" fontId="2" fillId="36" borderId="0" xfId="0" applyFont="1" applyFill="1" applyAlignment="1">
      <alignment/>
    </xf>
    <xf numFmtId="0" fontId="0" fillId="37" borderId="0" xfId="0" applyFill="1" applyAlignment="1">
      <alignment/>
    </xf>
    <xf numFmtId="44" fontId="0" fillId="37" borderId="0" xfId="44" applyFont="1" applyFill="1" applyAlignment="1">
      <alignment/>
    </xf>
    <xf numFmtId="0" fontId="7" fillId="37" borderId="0" xfId="44" applyNumberFormat="1" applyFont="1" applyFill="1" applyAlignment="1">
      <alignment/>
    </xf>
    <xf numFmtId="0" fontId="7" fillId="37" borderId="0" xfId="0" applyFont="1" applyFill="1" applyAlignment="1">
      <alignment/>
    </xf>
    <xf numFmtId="44" fontId="0" fillId="37" borderId="0" xfId="44" applyNumberFormat="1" applyFont="1" applyFill="1" applyAlignment="1">
      <alignment/>
    </xf>
    <xf numFmtId="44" fontId="0" fillId="37" borderId="0" xfId="0" applyNumberFormat="1" applyFill="1" applyAlignment="1">
      <alignment/>
    </xf>
    <xf numFmtId="9" fontId="0" fillId="37" borderId="0" xfId="44" applyNumberFormat="1" applyFont="1" applyFill="1" applyAlignment="1">
      <alignment/>
    </xf>
    <xf numFmtId="9" fontId="0" fillId="37" borderId="0" xfId="0" applyNumberFormat="1" applyFill="1" applyAlignment="1">
      <alignment/>
    </xf>
    <xf numFmtId="44" fontId="0" fillId="37" borderId="0" xfId="44" applyFont="1" applyFill="1" applyAlignment="1">
      <alignment/>
    </xf>
    <xf numFmtId="168" fontId="0" fillId="37" borderId="0" xfId="59" applyNumberFormat="1" applyFont="1" applyFill="1" applyAlignment="1">
      <alignment/>
    </xf>
    <xf numFmtId="0" fontId="2" fillId="0" borderId="0" xfId="0" applyFont="1" applyAlignment="1">
      <alignment horizontal="left"/>
    </xf>
    <xf numFmtId="10" fontId="0" fillId="0" borderId="0" xfId="44" applyNumberFormat="1" applyFont="1" applyAlignment="1">
      <alignment/>
    </xf>
    <xf numFmtId="0" fontId="0" fillId="0" borderId="0" xfId="0" applyAlignment="1">
      <alignment horizontal="left"/>
    </xf>
    <xf numFmtId="44" fontId="0" fillId="0" borderId="0" xfId="44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0" fillId="37" borderId="11" xfId="0" applyNumberFormat="1" applyFill="1" applyBorder="1" applyAlignment="1">
      <alignment/>
    </xf>
    <xf numFmtId="44" fontId="0" fillId="37" borderId="0" xfId="0" applyNumberFormat="1" applyFill="1" applyBorder="1" applyAlignment="1">
      <alignment/>
    </xf>
    <xf numFmtId="44" fontId="0" fillId="37" borderId="10" xfId="0" applyNumberFormat="1" applyFill="1" applyBorder="1" applyAlignment="1">
      <alignment/>
    </xf>
    <xf numFmtId="44" fontId="0" fillId="0" borderId="11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0" fontId="3" fillId="38" borderId="0" xfId="0" applyFont="1" applyFill="1" applyBorder="1" applyAlignment="1">
      <alignment horizontal="center"/>
    </xf>
    <xf numFmtId="0" fontId="2" fillId="38" borderId="0" xfId="0" applyFont="1" applyFill="1" applyAlignment="1">
      <alignment horizontal="right"/>
    </xf>
    <xf numFmtId="0" fontId="2" fillId="38" borderId="0" xfId="0" applyFont="1" applyFill="1" applyAlignment="1">
      <alignment/>
    </xf>
    <xf numFmtId="0" fontId="0" fillId="38" borderId="0" xfId="0" applyFill="1" applyAlignment="1">
      <alignment/>
    </xf>
    <xf numFmtId="44" fontId="2" fillId="38" borderId="18" xfId="44" applyNumberFormat="1" applyFont="1" applyFill="1" applyBorder="1" applyAlignment="1">
      <alignment vertical="top"/>
    </xf>
    <xf numFmtId="0" fontId="0" fillId="38" borderId="0" xfId="0" applyFill="1" applyBorder="1" applyAlignment="1">
      <alignment/>
    </xf>
    <xf numFmtId="0" fontId="0" fillId="38" borderId="19" xfId="0" applyFill="1" applyBorder="1" applyAlignment="1">
      <alignment/>
    </xf>
    <xf numFmtId="44" fontId="2" fillId="38" borderId="20" xfId="44" applyNumberFormat="1" applyFont="1" applyFill="1" applyBorder="1" applyAlignment="1">
      <alignment vertical="top"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165" fontId="2" fillId="38" borderId="0" xfId="44" applyNumberFormat="1" applyFont="1" applyFill="1" applyAlignment="1">
      <alignment horizontal="center"/>
    </xf>
    <xf numFmtId="0" fontId="0" fillId="38" borderId="0" xfId="0" applyFill="1" applyAlignment="1">
      <alignment horizontal="center"/>
    </xf>
    <xf numFmtId="165" fontId="0" fillId="38" borderId="0" xfId="44" applyNumberFormat="1" applyFont="1" applyFill="1" applyAlignment="1">
      <alignment horizontal="center"/>
    </xf>
    <xf numFmtId="44" fontId="2" fillId="38" borderId="23" xfId="44" applyNumberFormat="1" applyFont="1" applyFill="1" applyBorder="1" applyAlignment="1">
      <alignment vertical="top"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3" fillId="38" borderId="24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left" vertical="top"/>
    </xf>
    <xf numFmtId="0" fontId="3" fillId="38" borderId="0" xfId="0" applyFont="1" applyFill="1" applyBorder="1" applyAlignment="1">
      <alignment horizontal="right"/>
    </xf>
    <xf numFmtId="0" fontId="2" fillId="38" borderId="20" xfId="0" applyFont="1" applyFill="1" applyBorder="1" applyAlignment="1">
      <alignment horizontal="left" vertical="top"/>
    </xf>
    <xf numFmtId="167" fontId="2" fillId="38" borderId="0" xfId="0" applyNumberFormat="1" applyFont="1" applyFill="1" applyAlignment="1">
      <alignment horizontal="center"/>
    </xf>
    <xf numFmtId="167" fontId="3" fillId="38" borderId="0" xfId="0" applyNumberFormat="1" applyFont="1" applyFill="1" applyAlignment="1">
      <alignment horizontal="center"/>
    </xf>
    <xf numFmtId="0" fontId="3" fillId="38" borderId="0" xfId="0" applyFont="1" applyFill="1" applyAlignment="1">
      <alignment horizontal="center"/>
    </xf>
    <xf numFmtId="0" fontId="0" fillId="38" borderId="26" xfId="0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0" fillId="38" borderId="27" xfId="0" applyFill="1" applyBorder="1" applyAlignment="1">
      <alignment horizontal="center"/>
    </xf>
    <xf numFmtId="167" fontId="2" fillId="38" borderId="24" xfId="0" applyNumberFormat="1" applyFont="1" applyFill="1" applyBorder="1" applyAlignment="1">
      <alignment horizontal="center"/>
    </xf>
    <xf numFmtId="0" fontId="10" fillId="38" borderId="0" xfId="0" applyFont="1" applyFill="1" applyAlignment="1">
      <alignment horizontal="left" vertical="center"/>
    </xf>
    <xf numFmtId="0" fontId="2" fillId="38" borderId="0" xfId="0" applyFont="1" applyFill="1" applyBorder="1" applyAlignment="1">
      <alignment horizontal="left" vertical="top"/>
    </xf>
    <xf numFmtId="0" fontId="0" fillId="38" borderId="12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1" xfId="0" applyFont="1" applyFill="1" applyBorder="1" applyAlignment="1">
      <alignment horizontal="left"/>
    </xf>
    <xf numFmtId="0" fontId="0" fillId="38" borderId="15" xfId="0" applyFill="1" applyBorder="1" applyAlignment="1">
      <alignment/>
    </xf>
    <xf numFmtId="44" fontId="0" fillId="38" borderId="21" xfId="44" applyNumberFormat="1" applyFont="1" applyFill="1" applyBorder="1" applyAlignment="1">
      <alignment horizontal="center"/>
    </xf>
    <xf numFmtId="44" fontId="0" fillId="38" borderId="28" xfId="44" applyNumberFormat="1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167" fontId="2" fillId="38" borderId="24" xfId="0" applyNumberFormat="1" applyFont="1" applyFill="1" applyBorder="1" applyAlignment="1">
      <alignment horizontal="left" vertical="center"/>
    </xf>
    <xf numFmtId="167" fontId="2" fillId="38" borderId="25" xfId="0" applyNumberFormat="1" applyFont="1" applyFill="1" applyBorder="1" applyAlignment="1">
      <alignment horizontal="left" vertical="center"/>
    </xf>
    <xf numFmtId="167" fontId="2" fillId="38" borderId="21" xfId="0" applyNumberFormat="1" applyFont="1" applyFill="1" applyBorder="1" applyAlignment="1">
      <alignment horizontal="left" vertical="center"/>
    </xf>
    <xf numFmtId="167" fontId="2" fillId="38" borderId="22" xfId="0" applyNumberFormat="1" applyFont="1" applyFill="1" applyBorder="1" applyAlignment="1">
      <alignment horizontal="left" vertical="center"/>
    </xf>
    <xf numFmtId="167" fontId="2" fillId="38" borderId="24" xfId="0" applyNumberFormat="1" applyFont="1" applyFill="1" applyBorder="1" applyAlignment="1">
      <alignment vertical="center"/>
    </xf>
    <xf numFmtId="167" fontId="2" fillId="38" borderId="25" xfId="0" applyNumberFormat="1" applyFont="1" applyFill="1" applyBorder="1" applyAlignment="1">
      <alignment vertical="center"/>
    </xf>
    <xf numFmtId="167" fontId="2" fillId="38" borderId="21" xfId="0" applyNumberFormat="1" applyFont="1" applyFill="1" applyBorder="1" applyAlignment="1">
      <alignment vertical="center"/>
    </xf>
    <xf numFmtId="167" fontId="2" fillId="38" borderId="22" xfId="0" applyNumberFormat="1" applyFont="1" applyFill="1" applyBorder="1" applyAlignment="1">
      <alignment vertical="center"/>
    </xf>
    <xf numFmtId="167" fontId="3" fillId="38" borderId="21" xfId="0" applyNumberFormat="1" applyFont="1" applyFill="1" applyBorder="1" applyAlignment="1">
      <alignment horizontal="left"/>
    </xf>
    <xf numFmtId="167" fontId="9" fillId="38" borderId="24" xfId="0" applyNumberFormat="1" applyFont="1" applyFill="1" applyBorder="1" applyAlignment="1">
      <alignment horizontal="left" vertical="center"/>
    </xf>
    <xf numFmtId="167" fontId="9" fillId="38" borderId="23" xfId="0" applyNumberFormat="1" applyFont="1" applyFill="1" applyBorder="1" applyAlignment="1">
      <alignment horizontal="left" vertical="top"/>
    </xf>
    <xf numFmtId="167" fontId="3" fillId="38" borderId="20" xfId="0" applyNumberFormat="1" applyFont="1" applyFill="1" applyBorder="1" applyAlignment="1">
      <alignment horizontal="center"/>
    </xf>
    <xf numFmtId="0" fontId="0" fillId="38" borderId="0" xfId="0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right" vertical="center"/>
    </xf>
    <xf numFmtId="0" fontId="0" fillId="38" borderId="21" xfId="0" applyFill="1" applyBorder="1" applyAlignment="1">
      <alignment horizontal="right" vertical="center"/>
    </xf>
    <xf numFmtId="0" fontId="0" fillId="38" borderId="31" xfId="0" applyFill="1" applyBorder="1" applyAlignment="1">
      <alignment/>
    </xf>
    <xf numFmtId="0" fontId="0" fillId="38" borderId="32" xfId="0" applyFont="1" applyFill="1" applyBorder="1" applyAlignment="1">
      <alignment/>
    </xf>
    <xf numFmtId="0" fontId="0" fillId="38" borderId="31" xfId="0" applyFont="1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33" xfId="0" applyFill="1" applyBorder="1" applyAlignment="1">
      <alignment/>
    </xf>
    <xf numFmtId="0" fontId="2" fillId="38" borderId="23" xfId="0" applyFont="1" applyFill="1" applyBorder="1" applyAlignment="1">
      <alignment/>
    </xf>
    <xf numFmtId="0" fontId="2" fillId="38" borderId="24" xfId="0" applyFont="1" applyFill="1" applyBorder="1" applyAlignment="1">
      <alignment/>
    </xf>
    <xf numFmtId="0" fontId="2" fillId="38" borderId="25" xfId="0" applyFont="1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20" xfId="0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18" xfId="0" applyFont="1" applyFill="1" applyBorder="1" applyAlignment="1">
      <alignment/>
    </xf>
    <xf numFmtId="0" fontId="1" fillId="38" borderId="13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center" vertical="center"/>
    </xf>
    <xf numFmtId="167" fontId="3" fillId="38" borderId="21" xfId="0" applyNumberFormat="1" applyFont="1" applyFill="1" applyBorder="1" applyAlignment="1">
      <alignment horizontal="left" vertical="center"/>
    </xf>
    <xf numFmtId="0" fontId="29" fillId="38" borderId="12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5.00390625" style="77" customWidth="1"/>
    <col min="2" max="2" width="6.421875" style="85" customWidth="1"/>
    <col min="3" max="3" width="9.7109375" style="86" customWidth="1"/>
    <col min="4" max="4" width="8.8515625" style="86" customWidth="1"/>
    <col min="5" max="16384" width="8.8515625" style="77" customWidth="1"/>
  </cols>
  <sheetData>
    <row r="1" spans="1:14" s="97" customFormat="1" ht="18.75" customHeight="1">
      <c r="A1" s="147" t="s">
        <v>83</v>
      </c>
      <c r="B1" s="144"/>
      <c r="C1" s="144"/>
      <c r="D1" s="145"/>
      <c r="E1" s="125" t="s">
        <v>87</v>
      </c>
      <c r="F1" s="104"/>
      <c r="G1" s="120"/>
      <c r="H1" s="120"/>
      <c r="I1" s="120"/>
      <c r="J1" s="120"/>
      <c r="K1" s="121"/>
      <c r="L1" s="126" t="s">
        <v>88</v>
      </c>
      <c r="M1" s="116"/>
      <c r="N1" s="117"/>
    </row>
    <row r="2" spans="1:14" s="98" customFormat="1" ht="14.25" customHeight="1" thickBot="1">
      <c r="A2" s="148"/>
      <c r="B2" s="149"/>
      <c r="C2" s="149"/>
      <c r="D2" s="150"/>
      <c r="E2" s="124" t="s">
        <v>91</v>
      </c>
      <c r="F2" s="146"/>
      <c r="G2" s="122"/>
      <c r="H2" s="122" t="s">
        <v>92</v>
      </c>
      <c r="I2" s="122"/>
      <c r="J2" s="122"/>
      <c r="K2" s="123"/>
      <c r="L2" s="127"/>
      <c r="M2" s="118"/>
      <c r="N2" s="119"/>
    </row>
    <row r="3" spans="1:14" s="99" customFormat="1" ht="13.5" customHeight="1" thickBot="1">
      <c r="A3" s="74"/>
      <c r="B3" s="113" t="s">
        <v>12</v>
      </c>
      <c r="C3" s="114" t="s">
        <v>21</v>
      </c>
      <c r="D3" s="106" t="s">
        <v>80</v>
      </c>
      <c r="E3" s="92"/>
      <c r="F3" s="92"/>
      <c r="G3" s="92"/>
      <c r="H3" s="92"/>
      <c r="I3" s="92"/>
      <c r="J3" s="92"/>
      <c r="K3" s="92"/>
      <c r="L3" s="92"/>
      <c r="M3" s="92"/>
      <c r="N3" s="93"/>
    </row>
    <row r="4" spans="1:14" ht="14.25" customHeight="1">
      <c r="A4" s="107" t="s">
        <v>0</v>
      </c>
      <c r="B4" s="100">
        <v>86580</v>
      </c>
      <c r="C4" s="111"/>
      <c r="D4" s="94"/>
      <c r="E4" s="95">
        <v>0</v>
      </c>
      <c r="F4" s="115"/>
      <c r="G4" s="115"/>
      <c r="H4" s="79">
        <v>9</v>
      </c>
      <c r="I4" s="115"/>
      <c r="J4" s="115"/>
      <c r="K4" s="79">
        <v>18</v>
      </c>
      <c r="L4" s="115"/>
      <c r="M4" s="115"/>
      <c r="N4" s="80"/>
    </row>
    <row r="5" spans="1:14" ht="12.75">
      <c r="A5" s="108" t="s">
        <v>1</v>
      </c>
      <c r="B5" s="100">
        <v>90632</v>
      </c>
      <c r="C5" s="112"/>
      <c r="D5" s="94"/>
      <c r="E5" s="79">
        <v>1</v>
      </c>
      <c r="F5" s="115"/>
      <c r="G5" s="115"/>
      <c r="H5" s="79">
        <v>10</v>
      </c>
      <c r="I5" s="115"/>
      <c r="J5" s="115"/>
      <c r="K5" s="79"/>
      <c r="L5" s="79"/>
      <c r="M5" s="79"/>
      <c r="N5" s="80"/>
    </row>
    <row r="6" spans="1:14" ht="12.75">
      <c r="A6" s="108" t="s">
        <v>2</v>
      </c>
      <c r="B6" s="100">
        <v>90633</v>
      </c>
      <c r="C6" s="112"/>
      <c r="D6" s="94"/>
      <c r="E6" s="79">
        <v>2</v>
      </c>
      <c r="F6" s="115"/>
      <c r="G6" s="115"/>
      <c r="H6" s="79">
        <v>11</v>
      </c>
      <c r="I6" s="115"/>
      <c r="J6" s="115"/>
      <c r="K6" s="79"/>
      <c r="L6" s="79"/>
      <c r="M6" s="79"/>
      <c r="N6" s="80"/>
    </row>
    <row r="7" spans="1:14" ht="12.75">
      <c r="A7" s="108" t="s">
        <v>3</v>
      </c>
      <c r="B7" s="100">
        <v>90648</v>
      </c>
      <c r="C7" s="112"/>
      <c r="D7" s="94"/>
      <c r="E7" s="79">
        <v>3</v>
      </c>
      <c r="F7" s="115"/>
      <c r="G7" s="115"/>
      <c r="H7" s="79">
        <v>12</v>
      </c>
      <c r="I7" s="115"/>
      <c r="J7" s="115"/>
      <c r="K7" s="79"/>
      <c r="L7" s="79" t="s">
        <v>84</v>
      </c>
      <c r="M7" s="79"/>
      <c r="N7" s="80"/>
    </row>
    <row r="8" spans="1:14" s="102" customFormat="1" ht="12.75">
      <c r="A8" s="109" t="s">
        <v>34</v>
      </c>
      <c r="B8" s="101">
        <v>90649</v>
      </c>
      <c r="C8" s="112"/>
      <c r="D8" s="94"/>
      <c r="E8" s="79">
        <v>4</v>
      </c>
      <c r="F8" s="115"/>
      <c r="G8" s="115"/>
      <c r="H8" s="90">
        <v>13</v>
      </c>
      <c r="I8" s="115"/>
      <c r="J8" s="115"/>
      <c r="K8" s="90"/>
      <c r="L8" s="90" t="s">
        <v>85</v>
      </c>
      <c r="M8" s="90"/>
      <c r="N8" s="91"/>
    </row>
    <row r="9" spans="1:14" s="102" customFormat="1" ht="12.75">
      <c r="A9" s="109" t="s">
        <v>35</v>
      </c>
      <c r="B9" s="101">
        <v>90650</v>
      </c>
      <c r="C9" s="112"/>
      <c r="D9" s="94"/>
      <c r="E9" s="90">
        <v>5</v>
      </c>
      <c r="F9" s="115"/>
      <c r="G9" s="115"/>
      <c r="H9" s="90">
        <v>14</v>
      </c>
      <c r="I9" s="115"/>
      <c r="J9" s="115"/>
      <c r="K9" s="90"/>
      <c r="L9" s="90" t="s">
        <v>89</v>
      </c>
      <c r="M9" s="90"/>
      <c r="N9" s="91"/>
    </row>
    <row r="10" spans="1:14" ht="12.75">
      <c r="A10" s="108" t="s">
        <v>24</v>
      </c>
      <c r="B10" s="100">
        <v>90655</v>
      </c>
      <c r="C10" s="112"/>
      <c r="D10" s="94"/>
      <c r="E10" s="90">
        <v>6</v>
      </c>
      <c r="F10" s="115"/>
      <c r="G10" s="115"/>
      <c r="H10" s="79">
        <v>15</v>
      </c>
      <c r="I10" s="115"/>
      <c r="J10" s="115"/>
      <c r="K10" s="79"/>
      <c r="L10" s="90" t="s">
        <v>86</v>
      </c>
      <c r="M10" s="79"/>
      <c r="N10" s="80"/>
    </row>
    <row r="11" spans="1:14" ht="12.75">
      <c r="A11" s="108" t="s">
        <v>23</v>
      </c>
      <c r="B11" s="100">
        <v>90657</v>
      </c>
      <c r="C11" s="112"/>
      <c r="D11" s="94"/>
      <c r="E11" s="79">
        <v>7</v>
      </c>
      <c r="F11" s="115"/>
      <c r="G11" s="115"/>
      <c r="H11" s="79">
        <v>16</v>
      </c>
      <c r="I11" s="115"/>
      <c r="J11" s="115"/>
      <c r="K11" s="79"/>
      <c r="L11" s="79"/>
      <c r="M11" s="79"/>
      <c r="N11" s="80"/>
    </row>
    <row r="12" spans="1:14" ht="12.75">
      <c r="A12" s="108" t="s">
        <v>26</v>
      </c>
      <c r="B12" s="100">
        <v>90656</v>
      </c>
      <c r="C12" s="112"/>
      <c r="D12" s="94"/>
      <c r="E12" s="79">
        <v>8</v>
      </c>
      <c r="F12" s="115"/>
      <c r="G12" s="115"/>
      <c r="H12" s="79">
        <v>17</v>
      </c>
      <c r="I12" s="115"/>
      <c r="J12" s="115"/>
      <c r="K12" s="79"/>
      <c r="L12" s="79"/>
      <c r="M12" s="79"/>
      <c r="N12" s="80"/>
    </row>
    <row r="13" spans="1:14" ht="12.75">
      <c r="A13" s="108" t="s">
        <v>22</v>
      </c>
      <c r="B13" s="100">
        <v>90658</v>
      </c>
      <c r="C13" s="112"/>
      <c r="D13" s="96"/>
      <c r="E13" s="82"/>
      <c r="F13" s="82"/>
      <c r="G13" s="82"/>
      <c r="H13" s="82"/>
      <c r="I13" s="82"/>
      <c r="J13" s="82"/>
      <c r="K13" s="82"/>
      <c r="L13" s="82"/>
      <c r="M13" s="82"/>
      <c r="N13" s="83"/>
    </row>
    <row r="14" spans="1:14" ht="12.75">
      <c r="A14" s="108" t="s">
        <v>79</v>
      </c>
      <c r="B14" s="100">
        <v>90670</v>
      </c>
      <c r="C14" s="112"/>
      <c r="D14" s="87" t="s">
        <v>81</v>
      </c>
      <c r="E14" s="88"/>
      <c r="F14" s="88"/>
      <c r="G14" s="88"/>
      <c r="H14" s="88"/>
      <c r="I14" s="88"/>
      <c r="J14" s="88"/>
      <c r="K14" s="88"/>
      <c r="L14" s="88"/>
      <c r="M14" s="88"/>
      <c r="N14" s="89"/>
    </row>
    <row r="15" spans="1:14" ht="12.75">
      <c r="A15" s="108" t="s">
        <v>4</v>
      </c>
      <c r="B15" s="100">
        <v>90669</v>
      </c>
      <c r="C15" s="112"/>
      <c r="D15" s="78"/>
      <c r="E15" s="128" t="s">
        <v>94</v>
      </c>
      <c r="F15" s="132"/>
      <c r="G15" s="79"/>
      <c r="H15" s="79"/>
      <c r="I15" s="79"/>
      <c r="J15" s="79"/>
      <c r="K15" s="79"/>
      <c r="L15" s="79"/>
      <c r="M15" s="79"/>
      <c r="N15" s="80"/>
    </row>
    <row r="16" spans="1:14" s="102" customFormat="1" ht="12.75">
      <c r="A16" s="109" t="s">
        <v>32</v>
      </c>
      <c r="B16" s="101">
        <v>90680</v>
      </c>
      <c r="C16" s="112"/>
      <c r="D16" s="78"/>
      <c r="E16" s="128"/>
      <c r="F16" s="133"/>
      <c r="G16" s="90"/>
      <c r="H16" s="90"/>
      <c r="I16" s="90"/>
      <c r="J16" s="90"/>
      <c r="K16" s="90"/>
      <c r="L16" s="90"/>
      <c r="M16" s="90"/>
      <c r="N16" s="91"/>
    </row>
    <row r="17" spans="1:14" s="102" customFormat="1" ht="12.75">
      <c r="A17" s="109" t="s">
        <v>33</v>
      </c>
      <c r="B17" s="101">
        <v>90681</v>
      </c>
      <c r="C17" s="112"/>
      <c r="D17" s="78"/>
      <c r="E17" s="129" t="s">
        <v>95</v>
      </c>
      <c r="F17" s="134"/>
      <c r="G17" s="90"/>
      <c r="H17" s="90"/>
      <c r="I17" s="90"/>
      <c r="J17" s="90"/>
      <c r="K17" s="90"/>
      <c r="L17" s="90"/>
      <c r="M17" s="90"/>
      <c r="N17" s="91"/>
    </row>
    <row r="18" spans="1:14" ht="12.75">
      <c r="A18" s="108" t="s">
        <v>18</v>
      </c>
      <c r="B18" s="100">
        <v>90700</v>
      </c>
      <c r="C18" s="112"/>
      <c r="D18" s="78"/>
      <c r="E18" s="129"/>
      <c r="F18" s="135"/>
      <c r="G18" s="79"/>
      <c r="H18" s="79"/>
      <c r="I18" s="79"/>
      <c r="J18" s="79"/>
      <c r="K18" s="79"/>
      <c r="L18" s="79"/>
      <c r="M18" s="79"/>
      <c r="N18" s="80"/>
    </row>
    <row r="19" spans="1:14" ht="13.5" customHeight="1">
      <c r="A19" s="108" t="s">
        <v>10</v>
      </c>
      <c r="B19" s="100">
        <v>90707</v>
      </c>
      <c r="C19" s="112"/>
      <c r="D19" s="78"/>
      <c r="E19" s="130" t="s">
        <v>88</v>
      </c>
      <c r="F19" s="132"/>
      <c r="G19" s="79"/>
      <c r="H19" s="79"/>
      <c r="I19" s="79"/>
      <c r="J19" s="79"/>
      <c r="K19" s="79"/>
      <c r="L19" s="79"/>
      <c r="M19" s="79"/>
      <c r="N19" s="80"/>
    </row>
    <row r="20" spans="1:14" ht="13.5" customHeight="1">
      <c r="A20" s="108" t="s">
        <v>11</v>
      </c>
      <c r="B20" s="100">
        <v>90713</v>
      </c>
      <c r="C20" s="112"/>
      <c r="D20" s="81"/>
      <c r="E20" s="131"/>
      <c r="F20" s="135"/>
      <c r="G20" s="82"/>
      <c r="H20" s="82"/>
      <c r="I20" s="82"/>
      <c r="J20" s="82"/>
      <c r="K20" s="82"/>
      <c r="L20" s="82"/>
      <c r="M20" s="82"/>
      <c r="N20" s="83"/>
    </row>
    <row r="21" spans="1:14" ht="12.75">
      <c r="A21" s="108" t="s">
        <v>5</v>
      </c>
      <c r="B21" s="100">
        <v>90716</v>
      </c>
      <c r="C21" s="112"/>
      <c r="D21" s="87" t="s">
        <v>82</v>
      </c>
      <c r="E21" s="88"/>
      <c r="F21" s="88"/>
      <c r="G21" s="88"/>
      <c r="H21" s="88"/>
      <c r="I21" s="88"/>
      <c r="J21" s="88"/>
      <c r="K21" s="88"/>
      <c r="L21" s="88"/>
      <c r="M21" s="88"/>
      <c r="N21" s="89"/>
    </row>
    <row r="22" spans="1:14" ht="12.75">
      <c r="A22" s="108" t="s">
        <v>20</v>
      </c>
      <c r="B22" s="100">
        <v>90715</v>
      </c>
      <c r="C22" s="112"/>
      <c r="D22" s="78"/>
      <c r="E22" s="79"/>
      <c r="F22" s="79"/>
      <c r="G22" s="79"/>
      <c r="H22" s="79"/>
      <c r="I22" s="79"/>
      <c r="J22" s="79"/>
      <c r="K22" s="79"/>
      <c r="L22" s="79"/>
      <c r="M22" s="79"/>
      <c r="N22" s="80"/>
    </row>
    <row r="23" spans="1:14" ht="12.75">
      <c r="A23" s="108" t="s">
        <v>25</v>
      </c>
      <c r="B23" s="100">
        <v>90714</v>
      </c>
      <c r="C23" s="112"/>
      <c r="D23" s="78"/>
      <c r="E23" s="79"/>
      <c r="F23" s="79"/>
      <c r="G23" s="79"/>
      <c r="H23" s="79"/>
      <c r="I23" s="79"/>
      <c r="J23" s="79"/>
      <c r="K23" s="79"/>
      <c r="L23" s="79"/>
      <c r="M23" s="79"/>
      <c r="N23" s="80"/>
    </row>
    <row r="24" spans="1:14" ht="12.75">
      <c r="A24" s="108" t="s">
        <v>14</v>
      </c>
      <c r="B24" s="100">
        <v>90702</v>
      </c>
      <c r="C24" s="112"/>
      <c r="D24" s="78"/>
      <c r="E24" s="79"/>
      <c r="F24" s="79"/>
      <c r="G24" s="79"/>
      <c r="H24" s="79"/>
      <c r="I24" s="79"/>
      <c r="J24" s="79"/>
      <c r="K24" s="79"/>
      <c r="L24" s="79"/>
      <c r="M24" s="79"/>
      <c r="N24" s="80"/>
    </row>
    <row r="25" spans="1:14" ht="12.75">
      <c r="A25" s="108" t="s">
        <v>6</v>
      </c>
      <c r="B25" s="100">
        <v>90721</v>
      </c>
      <c r="C25" s="112"/>
      <c r="D25" s="78"/>
      <c r="E25" s="79"/>
      <c r="F25" s="79"/>
      <c r="G25" s="79"/>
      <c r="H25" s="79"/>
      <c r="I25" s="79"/>
      <c r="J25" s="79"/>
      <c r="K25" s="79"/>
      <c r="L25" s="79"/>
      <c r="M25" s="79"/>
      <c r="N25" s="80"/>
    </row>
    <row r="26" spans="1:14" ht="12.75">
      <c r="A26" s="108" t="s">
        <v>17</v>
      </c>
      <c r="B26" s="100">
        <v>90723</v>
      </c>
      <c r="C26" s="112"/>
      <c r="D26" s="78"/>
      <c r="E26" s="79"/>
      <c r="F26" s="79"/>
      <c r="G26" s="79"/>
      <c r="H26" s="79"/>
      <c r="I26" s="79"/>
      <c r="J26" s="79"/>
      <c r="K26" s="79"/>
      <c r="L26" s="79"/>
      <c r="M26" s="79"/>
      <c r="N26" s="80"/>
    </row>
    <row r="27" spans="1:14" ht="12.75">
      <c r="A27" s="108" t="s">
        <v>30</v>
      </c>
      <c r="B27" s="100">
        <v>90698</v>
      </c>
      <c r="C27" s="112"/>
      <c r="D27" s="78"/>
      <c r="E27" s="79"/>
      <c r="F27" s="79"/>
      <c r="G27" s="79"/>
      <c r="H27" s="79"/>
      <c r="I27" s="79"/>
      <c r="J27" s="79"/>
      <c r="K27" s="79"/>
      <c r="L27" s="79"/>
      <c r="M27" s="79"/>
      <c r="N27" s="80"/>
    </row>
    <row r="28" spans="1:14" ht="12.75">
      <c r="A28" s="108" t="s">
        <v>7</v>
      </c>
      <c r="B28" s="100">
        <v>90732</v>
      </c>
      <c r="C28" s="112"/>
      <c r="D28" s="78"/>
      <c r="E28" s="79"/>
      <c r="F28" s="79"/>
      <c r="G28" s="79"/>
      <c r="H28" s="79"/>
      <c r="I28" s="79"/>
      <c r="J28" s="79"/>
      <c r="K28" s="79"/>
      <c r="L28" s="79"/>
      <c r="M28" s="79"/>
      <c r="N28" s="80"/>
    </row>
    <row r="29" spans="1:14" ht="12.75">
      <c r="A29" s="108" t="s">
        <v>19</v>
      </c>
      <c r="B29" s="100">
        <v>90734</v>
      </c>
      <c r="C29" s="112"/>
      <c r="D29" s="78"/>
      <c r="E29" s="79"/>
      <c r="F29" s="79"/>
      <c r="G29" s="79"/>
      <c r="H29" s="79"/>
      <c r="I29" s="79"/>
      <c r="J29" s="79"/>
      <c r="K29" s="79"/>
      <c r="L29" s="79"/>
      <c r="M29" s="79"/>
      <c r="N29" s="80"/>
    </row>
    <row r="30" spans="1:14" ht="12.75">
      <c r="A30" s="108" t="s">
        <v>8</v>
      </c>
      <c r="B30" s="100">
        <v>90744</v>
      </c>
      <c r="C30" s="112"/>
      <c r="D30" s="78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12.75">
      <c r="A31" s="108" t="s">
        <v>13</v>
      </c>
      <c r="B31" s="100">
        <v>90748</v>
      </c>
      <c r="C31" s="112"/>
      <c r="D31" s="78"/>
      <c r="E31" s="79"/>
      <c r="F31" s="79"/>
      <c r="G31" s="79"/>
      <c r="H31" s="79"/>
      <c r="I31" s="79"/>
      <c r="J31" s="79"/>
      <c r="K31" s="79"/>
      <c r="L31" s="79"/>
      <c r="M31" s="79"/>
      <c r="N31" s="80"/>
    </row>
    <row r="32" spans="1:14" ht="13.5" thickBot="1">
      <c r="A32" s="110" t="s">
        <v>9</v>
      </c>
      <c r="B32" s="103">
        <v>90746</v>
      </c>
      <c r="C32" s="112"/>
      <c r="D32" s="81"/>
      <c r="E32" s="82"/>
      <c r="F32" s="82"/>
      <c r="G32" s="82"/>
      <c r="H32" s="82"/>
      <c r="I32" s="82"/>
      <c r="J32" s="82"/>
      <c r="K32" s="82"/>
      <c r="L32" s="82"/>
      <c r="M32" s="82"/>
      <c r="N32" s="83"/>
    </row>
    <row r="33" spans="1:15" s="76" customFormat="1" ht="12.75">
      <c r="A33" s="75"/>
      <c r="C33" s="84"/>
      <c r="D33" s="84"/>
      <c r="H33" s="137" t="s">
        <v>96</v>
      </c>
      <c r="I33" s="138"/>
      <c r="J33" s="138"/>
      <c r="K33" s="138"/>
      <c r="L33" s="138"/>
      <c r="M33" s="138"/>
      <c r="N33" s="139"/>
      <c r="O33" s="142"/>
    </row>
    <row r="34" spans="1:15" ht="13.5">
      <c r="A34" s="105" t="s">
        <v>93</v>
      </c>
      <c r="B34" s="86"/>
      <c r="D34" s="77"/>
      <c r="G34" s="136"/>
      <c r="H34" s="140"/>
      <c r="I34" s="79"/>
      <c r="J34" s="79"/>
      <c r="K34" s="79"/>
      <c r="L34" s="79"/>
      <c r="M34" s="79"/>
      <c r="N34" s="80"/>
      <c r="O34" s="79"/>
    </row>
    <row r="35" spans="1:15" ht="12.75">
      <c r="A35" s="85"/>
      <c r="B35" s="86"/>
      <c r="D35" s="77"/>
      <c r="H35" s="140"/>
      <c r="I35" s="79"/>
      <c r="J35" s="79"/>
      <c r="K35" s="79"/>
      <c r="L35" s="79"/>
      <c r="M35" s="79"/>
      <c r="N35" s="80"/>
      <c r="O35" s="79"/>
    </row>
    <row r="36" spans="1:15" ht="13.5">
      <c r="A36" s="105" t="s">
        <v>90</v>
      </c>
      <c r="B36" s="86"/>
      <c r="D36" s="77"/>
      <c r="G36" s="136"/>
      <c r="H36" s="140"/>
      <c r="I36" s="79"/>
      <c r="J36" s="79"/>
      <c r="K36" s="79"/>
      <c r="L36" s="79"/>
      <c r="M36" s="79"/>
      <c r="N36" s="80"/>
      <c r="O36" s="79"/>
    </row>
    <row r="37" spans="8:15" ht="12.75">
      <c r="H37" s="140"/>
      <c r="I37" s="79"/>
      <c r="J37" s="79"/>
      <c r="K37" s="79"/>
      <c r="L37" s="79"/>
      <c r="M37" s="79"/>
      <c r="N37" s="80"/>
      <c r="O37" s="79"/>
    </row>
    <row r="38" spans="8:15" ht="12.75">
      <c r="H38" s="143" t="s">
        <v>98</v>
      </c>
      <c r="I38" s="79"/>
      <c r="J38" s="79"/>
      <c r="K38" s="79"/>
      <c r="L38" s="79"/>
      <c r="M38" s="79"/>
      <c r="N38" s="80"/>
      <c r="O38" s="79"/>
    </row>
    <row r="39" spans="8:15" ht="12.75">
      <c r="H39" s="140"/>
      <c r="I39" s="79"/>
      <c r="J39" s="79"/>
      <c r="K39" s="79"/>
      <c r="L39" s="79"/>
      <c r="M39" s="79"/>
      <c r="N39" s="80"/>
      <c r="O39" s="79"/>
    </row>
    <row r="40" spans="8:15" ht="12.75">
      <c r="H40" s="143" t="s">
        <v>97</v>
      </c>
      <c r="I40" s="79"/>
      <c r="J40" s="79"/>
      <c r="K40" s="79"/>
      <c r="L40" s="79"/>
      <c r="M40" s="79"/>
      <c r="N40" s="80"/>
      <c r="O40" s="79"/>
    </row>
    <row r="41" spans="8:15" ht="12.75">
      <c r="H41" s="140"/>
      <c r="I41" s="79"/>
      <c r="J41" s="79"/>
      <c r="K41" s="79"/>
      <c r="L41" s="79"/>
      <c r="M41" s="79"/>
      <c r="N41" s="80"/>
      <c r="O41" s="79"/>
    </row>
    <row r="42" spans="8:15" ht="12.75">
      <c r="H42" s="141"/>
      <c r="I42" s="82"/>
      <c r="J42" s="82"/>
      <c r="K42" s="82"/>
      <c r="L42" s="82"/>
      <c r="M42" s="82"/>
      <c r="N42" s="83"/>
      <c r="O42" s="79"/>
    </row>
  </sheetData>
  <sheetProtection/>
  <mergeCells count="24">
    <mergeCell ref="F8:G8"/>
    <mergeCell ref="F9:G9"/>
    <mergeCell ref="E15:E16"/>
    <mergeCell ref="E17:E18"/>
    <mergeCell ref="E19:E20"/>
    <mergeCell ref="A1:D2"/>
    <mergeCell ref="I6:J6"/>
    <mergeCell ref="I7:J7"/>
    <mergeCell ref="I8:J8"/>
    <mergeCell ref="I9:J9"/>
    <mergeCell ref="I10:J10"/>
    <mergeCell ref="F4:G4"/>
    <mergeCell ref="F5:G5"/>
    <mergeCell ref="F6:G6"/>
    <mergeCell ref="F7:G7"/>
    <mergeCell ref="I11:J11"/>
    <mergeCell ref="I12:J12"/>
    <mergeCell ref="L4:M4"/>
    <mergeCell ref="M1:N2"/>
    <mergeCell ref="F10:G10"/>
    <mergeCell ref="F11:G11"/>
    <mergeCell ref="F12:G12"/>
    <mergeCell ref="I4:J4"/>
    <mergeCell ref="I5:J5"/>
  </mergeCells>
  <printOptions gridLines="1" horizontalCentered="1" verticalCentered="1"/>
  <pageMargins left="0" right="0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4"/>
  <sheetViews>
    <sheetView zoomScalePageLayoutView="0" workbookViewId="0" topLeftCell="A16">
      <selection activeCell="N42" sqref="N42"/>
    </sheetView>
  </sheetViews>
  <sheetFormatPr defaultColWidth="9.140625" defaultRowHeight="12.75"/>
  <cols>
    <col min="1" max="1" width="14.421875" style="4" customWidth="1"/>
    <col min="2" max="2" width="6.28125" style="0" customWidth="1"/>
    <col min="3" max="3" width="8.7109375" style="1" customWidth="1"/>
    <col min="4" max="4" width="2.421875" style="20" customWidth="1"/>
    <col min="5" max="5" width="3.8515625" style="19" customWidth="1"/>
    <col min="6" max="6" width="10.421875" style="21" bestFit="1" customWidth="1"/>
    <col min="19" max="19" width="9.421875" style="1" customWidth="1"/>
    <col min="21" max="22" width="8.8515625" style="50" customWidth="1"/>
    <col min="26" max="26" width="9.28125" style="0" customWidth="1"/>
    <col min="27" max="27" width="9.7109375" style="0" customWidth="1"/>
  </cols>
  <sheetData>
    <row r="1" spans="1:11" ht="15">
      <c r="A1" s="16" t="str">
        <f>Sheet1!A1</f>
        <v>IPA Evaluation Form</v>
      </c>
      <c r="J1" s="4" t="s">
        <v>31</v>
      </c>
      <c r="K1" s="4"/>
    </row>
    <row r="2" spans="3:26" s="17" customFormat="1" ht="12.75">
      <c r="C2" s="13" t="s">
        <v>51</v>
      </c>
      <c r="D2" s="26"/>
      <c r="E2" s="27"/>
      <c r="F2" s="12"/>
      <c r="H2" s="17" t="s">
        <v>43</v>
      </c>
      <c r="I2" s="17" t="s">
        <v>44</v>
      </c>
      <c r="J2" s="17" t="s">
        <v>45</v>
      </c>
      <c r="M2" s="17" t="s">
        <v>46</v>
      </c>
      <c r="N2" s="17" t="s">
        <v>46</v>
      </c>
      <c r="S2" s="13"/>
      <c r="U2" s="52"/>
      <c r="V2" s="52"/>
      <c r="W2" s="53"/>
      <c r="X2" s="53"/>
      <c r="Y2" s="53"/>
      <c r="Z2" s="53"/>
    </row>
    <row r="3" spans="1:26" s="17" customFormat="1" ht="12.75">
      <c r="A3" s="18" t="s">
        <v>36</v>
      </c>
      <c r="B3" s="17" t="str">
        <f>Sheet1!B3</f>
        <v>CPT</v>
      </c>
      <c r="C3" s="13" t="e">
        <f>Sheet1!#REF!</f>
        <v>#REF!</v>
      </c>
      <c r="D3" s="26"/>
      <c r="E3" s="27"/>
      <c r="F3" s="12" t="s">
        <v>42</v>
      </c>
      <c r="G3" s="17" t="s">
        <v>41</v>
      </c>
      <c r="H3" s="28">
        <v>0.01</v>
      </c>
      <c r="I3" s="28">
        <v>0.02</v>
      </c>
      <c r="J3" s="28">
        <v>0.06</v>
      </c>
      <c r="K3" s="17" t="s">
        <v>16</v>
      </c>
      <c r="L3" s="17" t="s">
        <v>47</v>
      </c>
      <c r="M3" s="29" t="s">
        <v>55</v>
      </c>
      <c r="N3" s="17" t="s">
        <v>47</v>
      </c>
      <c r="S3" s="13"/>
      <c r="U3" s="52" t="s">
        <v>69</v>
      </c>
      <c r="V3" s="52"/>
      <c r="W3" s="53"/>
      <c r="X3" s="53"/>
      <c r="Y3" s="53"/>
      <c r="Z3" s="53"/>
    </row>
    <row r="4" spans="1:26" ht="12.75">
      <c r="A4" s="7" t="str">
        <f>Sheet1!A7</f>
        <v>ActHib</v>
      </c>
      <c r="B4">
        <f>Sheet1!B7</f>
        <v>90648</v>
      </c>
      <c r="C4" s="1" t="e">
        <f>Sheet1!#REF!</f>
        <v>#REF!</v>
      </c>
      <c r="D4" s="20">
        <v>5</v>
      </c>
      <c r="E4" s="19" t="s">
        <v>50</v>
      </c>
      <c r="F4" s="21">
        <v>75.09</v>
      </c>
      <c r="G4" s="25">
        <f>F4/D4</f>
        <v>15.018</v>
      </c>
      <c r="H4" s="34">
        <v>0.01</v>
      </c>
      <c r="I4" s="34">
        <v>0.02</v>
      </c>
      <c r="J4" s="34">
        <v>0.06</v>
      </c>
      <c r="K4" s="1">
        <v>0.75</v>
      </c>
      <c r="L4" s="25">
        <f aca="true" t="shared" si="0" ref="L4:L10">G4*(1-(H4+I4+J4))+K4</f>
        <v>14.416380000000002</v>
      </c>
      <c r="M4" s="49">
        <v>0.027</v>
      </c>
      <c r="N4" s="25">
        <f aca="true" t="shared" si="1" ref="N4:N10">L4*(1-M4)</f>
        <v>14.027137740000002</v>
      </c>
      <c r="O4" s="25"/>
      <c r="P4" s="25"/>
      <c r="U4" s="54"/>
      <c r="V4" s="52" t="s">
        <v>70</v>
      </c>
      <c r="W4" s="55"/>
      <c r="X4" s="55"/>
      <c r="Y4" s="55"/>
      <c r="Z4" s="55"/>
    </row>
    <row r="5" spans="1:23" ht="12.75">
      <c r="A5" s="7" t="str">
        <f>Sheet1!A18</f>
        <v>Daptacel</v>
      </c>
      <c r="B5">
        <f>Sheet1!B18</f>
        <v>90700</v>
      </c>
      <c r="C5" s="1" t="e">
        <f>Sheet1!#REF!</f>
        <v>#REF!</v>
      </c>
      <c r="D5" s="20">
        <v>10</v>
      </c>
      <c r="E5" s="19" t="s">
        <v>50</v>
      </c>
      <c r="F5" s="21">
        <v>146.74</v>
      </c>
      <c r="G5" s="25">
        <f aca="true" t="shared" si="2" ref="G5:G10">F5/D5</f>
        <v>14.674000000000001</v>
      </c>
      <c r="H5" s="34">
        <v>0.01</v>
      </c>
      <c r="I5" s="34">
        <v>0.02</v>
      </c>
      <c r="J5" s="34">
        <v>0.06</v>
      </c>
      <c r="K5" s="1">
        <f>0.75*3</f>
        <v>2.25</v>
      </c>
      <c r="L5" s="25">
        <f t="shared" si="0"/>
        <v>15.603340000000001</v>
      </c>
      <c r="M5" s="49">
        <v>0.027</v>
      </c>
      <c r="N5" s="25">
        <f t="shared" si="1"/>
        <v>15.182049820000001</v>
      </c>
      <c r="O5" s="25"/>
      <c r="P5" s="25"/>
      <c r="U5" s="54"/>
      <c r="W5" t="s">
        <v>78</v>
      </c>
    </row>
    <row r="6" spans="1:21" ht="12.75">
      <c r="A6" s="7" t="str">
        <f>Sheet1!A20</f>
        <v>IPOL</v>
      </c>
      <c r="B6">
        <f>Sheet1!B20</f>
        <v>90713</v>
      </c>
      <c r="C6" s="1" t="e">
        <f>Sheet1!#REF!</f>
        <v>#REF!</v>
      </c>
      <c r="D6" s="20">
        <v>10</v>
      </c>
      <c r="E6" s="19" t="s">
        <v>50</v>
      </c>
      <c r="F6" s="21">
        <v>168.98</v>
      </c>
      <c r="G6" s="25">
        <f t="shared" si="2"/>
        <v>16.898</v>
      </c>
      <c r="H6" s="34">
        <v>0.01</v>
      </c>
      <c r="I6" s="34">
        <v>0.02</v>
      </c>
      <c r="J6" s="34">
        <v>0.06</v>
      </c>
      <c r="K6" s="1">
        <v>0.75</v>
      </c>
      <c r="L6" s="25">
        <f t="shared" si="0"/>
        <v>16.127180000000003</v>
      </c>
      <c r="M6" s="49">
        <v>0.027</v>
      </c>
      <c r="N6" s="25">
        <f t="shared" si="1"/>
        <v>15.691746140000003</v>
      </c>
      <c r="O6" s="25"/>
      <c r="P6" s="25"/>
      <c r="U6" s="54"/>
    </row>
    <row r="7" spans="1:21" ht="12.75">
      <c r="A7" s="7" t="str">
        <f>Sheet1!A22</f>
        <v>Adacel</v>
      </c>
      <c r="B7">
        <f>Sheet1!B22</f>
        <v>90715</v>
      </c>
      <c r="C7" s="1" t="e">
        <f>Sheet1!#REF!</f>
        <v>#REF!</v>
      </c>
      <c r="D7" s="20">
        <v>10</v>
      </c>
      <c r="E7" s="19" t="s">
        <v>50</v>
      </c>
      <c r="F7" s="21">
        <v>309.54</v>
      </c>
      <c r="G7" s="25">
        <f t="shared" si="2"/>
        <v>30.954</v>
      </c>
      <c r="H7" s="34">
        <v>0.01</v>
      </c>
      <c r="I7" s="34">
        <v>0.02</v>
      </c>
      <c r="J7" s="34">
        <v>0.06</v>
      </c>
      <c r="K7" s="1">
        <f>0.75*3</f>
        <v>2.25</v>
      </c>
      <c r="L7" s="25">
        <f t="shared" si="0"/>
        <v>30.41814</v>
      </c>
      <c r="M7" s="49">
        <v>0.027</v>
      </c>
      <c r="N7" s="25">
        <f t="shared" si="1"/>
        <v>29.59685022</v>
      </c>
      <c r="O7" s="25"/>
      <c r="P7" s="25"/>
      <c r="U7" s="54"/>
    </row>
    <row r="8" spans="1:21" ht="12.75">
      <c r="A8" s="7" t="str">
        <f>Sheet1!A23</f>
        <v>Decavac Td</v>
      </c>
      <c r="B8">
        <f>Sheet1!B23</f>
        <v>90714</v>
      </c>
      <c r="C8" s="1" t="e">
        <f>Sheet1!#REF!</f>
        <v>#REF!</v>
      </c>
      <c r="D8" s="20">
        <v>10</v>
      </c>
      <c r="E8" s="19" t="s">
        <v>50</v>
      </c>
      <c r="F8" s="21">
        <v>179.93</v>
      </c>
      <c r="G8" s="25">
        <f t="shared" si="2"/>
        <v>17.993000000000002</v>
      </c>
      <c r="H8" s="34">
        <v>0.01</v>
      </c>
      <c r="I8" s="34">
        <v>0.02</v>
      </c>
      <c r="J8" s="34">
        <v>0.06</v>
      </c>
      <c r="K8" s="1">
        <f>0.75*2</f>
        <v>1.5</v>
      </c>
      <c r="L8" s="25">
        <f t="shared" si="0"/>
        <v>17.873630000000002</v>
      </c>
      <c r="M8" s="49">
        <v>0.027</v>
      </c>
      <c r="N8" s="25">
        <f t="shared" si="1"/>
        <v>17.39104199</v>
      </c>
      <c r="O8" s="25"/>
      <c r="P8" s="25"/>
      <c r="U8" s="54"/>
    </row>
    <row r="9" spans="1:21" ht="12.75">
      <c r="A9" s="7" t="str">
        <f>Sheet1!A29</f>
        <v>Menactra</v>
      </c>
      <c r="B9">
        <f>Sheet1!B29</f>
        <v>90734</v>
      </c>
      <c r="C9" s="1" t="e">
        <f>Sheet1!#REF!</f>
        <v>#REF!</v>
      </c>
      <c r="D9" s="20">
        <v>5</v>
      </c>
      <c r="E9" s="19" t="s">
        <v>50</v>
      </c>
      <c r="F9" s="21">
        <v>469.32</v>
      </c>
      <c r="G9" s="25">
        <f t="shared" si="2"/>
        <v>93.864</v>
      </c>
      <c r="H9" s="34">
        <v>0.01</v>
      </c>
      <c r="I9" s="34">
        <v>0.02</v>
      </c>
      <c r="J9" s="34">
        <v>0.06</v>
      </c>
      <c r="K9" s="1">
        <v>0.75</v>
      </c>
      <c r="L9" s="25">
        <f t="shared" si="0"/>
        <v>86.16624</v>
      </c>
      <c r="M9" s="49">
        <v>0.027</v>
      </c>
      <c r="N9" s="25">
        <f t="shared" si="1"/>
        <v>83.83975152</v>
      </c>
      <c r="O9" s="25"/>
      <c r="P9" s="25"/>
      <c r="U9" s="54"/>
    </row>
    <row r="10" spans="1:21" ht="12.75">
      <c r="A10" s="7" t="str">
        <f>Sheet1!A27</f>
        <v>Pentacel</v>
      </c>
      <c r="B10">
        <f>Sheet1!B27</f>
        <v>90698</v>
      </c>
      <c r="C10" s="1" t="e">
        <f>Sheet1!#REF!</f>
        <v>#REF!</v>
      </c>
      <c r="D10" s="20">
        <v>5</v>
      </c>
      <c r="E10" s="19" t="s">
        <v>50</v>
      </c>
      <c r="F10" s="21">
        <v>252.43</v>
      </c>
      <c r="G10" s="25">
        <f t="shared" si="2"/>
        <v>50.486000000000004</v>
      </c>
      <c r="H10" s="34">
        <v>0.01</v>
      </c>
      <c r="I10" s="34">
        <v>0.02</v>
      </c>
      <c r="J10" s="34">
        <v>0.06</v>
      </c>
      <c r="K10" s="1">
        <f>0.75*5</f>
        <v>3.75</v>
      </c>
      <c r="L10" s="25">
        <f t="shared" si="0"/>
        <v>49.692260000000005</v>
      </c>
      <c r="M10" s="49">
        <v>0.027</v>
      </c>
      <c r="N10" s="25">
        <f t="shared" si="1"/>
        <v>48.350568980000006</v>
      </c>
      <c r="O10" s="25"/>
      <c r="P10" s="25"/>
      <c r="U10" s="54"/>
    </row>
    <row r="11" ht="12.75">
      <c r="U11" s="54"/>
    </row>
    <row r="12" spans="1:21" ht="12.75">
      <c r="A12" s="7" t="str">
        <f>Sheet1!A4</f>
        <v>Tubersol</v>
      </c>
      <c r="B12">
        <f>Sheet1!B4</f>
        <v>86580</v>
      </c>
      <c r="C12" s="1" t="e">
        <f>Sheet1!#REF!</f>
        <v>#REF!</v>
      </c>
      <c r="D12" s="20">
        <v>50</v>
      </c>
      <c r="E12" s="19" t="s">
        <v>53</v>
      </c>
      <c r="F12" s="21">
        <v>107.35</v>
      </c>
      <c r="G12" s="25">
        <f>F12/D12</f>
        <v>2.147</v>
      </c>
      <c r="H12" s="34">
        <v>0.01</v>
      </c>
      <c r="I12" s="34">
        <v>0.02</v>
      </c>
      <c r="J12" s="36">
        <v>0</v>
      </c>
      <c r="K12" s="1">
        <v>0</v>
      </c>
      <c r="L12" s="25">
        <f>G12*(1-(H12+I12+J12))+K12</f>
        <v>2.0825899999999997</v>
      </c>
      <c r="M12" s="58">
        <v>0.027</v>
      </c>
      <c r="N12" s="25">
        <f>L12*(1-M12)</f>
        <v>2.0263600699999995</v>
      </c>
      <c r="O12" s="25"/>
      <c r="P12" s="25"/>
      <c r="U12" s="54"/>
    </row>
    <row r="13" spans="1:26" ht="12.75">
      <c r="A13" s="7" t="s">
        <v>22</v>
      </c>
      <c r="B13">
        <v>90658</v>
      </c>
      <c r="C13" s="1">
        <v>8.78</v>
      </c>
      <c r="G13" s="25"/>
      <c r="U13" s="54"/>
      <c r="V13" s="52"/>
      <c r="W13" s="55"/>
      <c r="X13" s="55"/>
      <c r="Y13" s="55"/>
      <c r="Z13" s="55"/>
    </row>
    <row r="14" spans="1:26" ht="12.75">
      <c r="A14" s="9"/>
      <c r="G14" s="25"/>
      <c r="V14" s="52" t="s">
        <v>71</v>
      </c>
      <c r="W14" s="55"/>
      <c r="X14" s="55"/>
      <c r="Y14" s="55"/>
      <c r="Z14" s="55"/>
    </row>
    <row r="15" spans="3:26" s="17" customFormat="1" ht="12.75">
      <c r="C15" s="13"/>
      <c r="D15" s="26"/>
      <c r="E15" s="27"/>
      <c r="F15" s="12"/>
      <c r="H15" s="17" t="s">
        <v>43</v>
      </c>
      <c r="I15" s="17" t="s">
        <v>44</v>
      </c>
      <c r="J15" s="17" t="s">
        <v>48</v>
      </c>
      <c r="M15" s="17" t="s">
        <v>46</v>
      </c>
      <c r="N15" s="17" t="s">
        <v>46</v>
      </c>
      <c r="S15" s="13"/>
      <c r="U15" s="48"/>
      <c r="V15" s="52" t="s">
        <v>72</v>
      </c>
      <c r="W15" s="55"/>
      <c r="X15" s="55"/>
      <c r="Y15" s="55"/>
      <c r="Z15" s="55"/>
    </row>
    <row r="16" spans="1:26" s="17" customFormat="1" ht="12.75">
      <c r="A16" s="22" t="s">
        <v>37</v>
      </c>
      <c r="C16" s="13"/>
      <c r="D16" s="26"/>
      <c r="E16" s="27"/>
      <c r="F16" s="12"/>
      <c r="G16" s="17" t="s">
        <v>41</v>
      </c>
      <c r="H16" s="28">
        <v>0</v>
      </c>
      <c r="I16" s="28">
        <v>0.02</v>
      </c>
      <c r="J16" s="17" t="s">
        <v>49</v>
      </c>
      <c r="K16" s="17" t="s">
        <v>16</v>
      </c>
      <c r="L16" s="17" t="s">
        <v>47</v>
      </c>
      <c r="M16" s="29" t="s">
        <v>55</v>
      </c>
      <c r="N16" s="17" t="s">
        <v>47</v>
      </c>
      <c r="R16" s="48" t="s">
        <v>56</v>
      </c>
      <c r="S16" s="13"/>
      <c r="U16" s="48"/>
      <c r="V16" s="52"/>
      <c r="W16" s="55" t="s">
        <v>73</v>
      </c>
      <c r="X16" s="55"/>
      <c r="Y16" s="55"/>
      <c r="Z16" s="55"/>
    </row>
    <row r="17" spans="1:26" ht="12.75">
      <c r="A17" s="23" t="s">
        <v>39</v>
      </c>
      <c r="B17">
        <f>Sheet1!B6</f>
        <v>90633</v>
      </c>
      <c r="C17" s="1" t="e">
        <f>Sheet1!#REF!</f>
        <v>#REF!</v>
      </c>
      <c r="D17" s="20">
        <v>10</v>
      </c>
      <c r="E17" s="19" t="s">
        <v>50</v>
      </c>
      <c r="F17" s="21">
        <v>593.4</v>
      </c>
      <c r="G17" s="25">
        <f aca="true" t="shared" si="3" ref="G17:G22">F17/D17</f>
        <v>59.339999999999996</v>
      </c>
      <c r="H17" s="34">
        <v>0</v>
      </c>
      <c r="I17" s="34">
        <v>0.02</v>
      </c>
      <c r="J17" s="31">
        <v>0.19</v>
      </c>
      <c r="K17" s="30">
        <v>0.75</v>
      </c>
      <c r="L17" s="25">
        <f aca="true" t="shared" si="4" ref="L17:L22">G17*(1-(H17+I17+J17))+K17</f>
        <v>47.6286</v>
      </c>
      <c r="M17" s="35">
        <v>0.01125</v>
      </c>
      <c r="N17" s="25">
        <f aca="true" t="shared" si="5" ref="N17:N22">L17*(1-M17)</f>
        <v>47.09277825</v>
      </c>
      <c r="O17" s="25"/>
      <c r="P17" s="25"/>
      <c r="V17" s="52"/>
      <c r="W17" s="56" t="s">
        <v>75</v>
      </c>
      <c r="X17" s="57">
        <f>S32-S23-Y38</f>
        <v>36.625077229999974</v>
      </c>
      <c r="Y17" s="55"/>
      <c r="Z17" s="55"/>
    </row>
    <row r="18" spans="1:26" ht="12.75">
      <c r="A18" s="23" t="s">
        <v>65</v>
      </c>
      <c r="B18">
        <f>Sheet1!B5</f>
        <v>90632</v>
      </c>
      <c r="C18" s="1" t="e">
        <f>Sheet1!#REF!</f>
        <v>#REF!</v>
      </c>
      <c r="D18" s="20">
        <v>10</v>
      </c>
      <c r="E18" s="19" t="s">
        <v>50</v>
      </c>
      <c r="F18" s="21">
        <v>277.1</v>
      </c>
      <c r="G18" s="25">
        <f t="shared" si="3"/>
        <v>27.71</v>
      </c>
      <c r="H18" s="34">
        <v>0</v>
      </c>
      <c r="I18" s="34">
        <v>0.02</v>
      </c>
      <c r="J18" s="31">
        <v>0.24</v>
      </c>
      <c r="K18" s="30">
        <v>0.75</v>
      </c>
      <c r="L18" s="25">
        <f t="shared" si="4"/>
        <v>21.2554</v>
      </c>
      <c r="M18" s="35">
        <v>0.01125</v>
      </c>
      <c r="N18" s="25">
        <f>L18*(1-M18)</f>
        <v>21.016276750000003</v>
      </c>
      <c r="O18" s="25"/>
      <c r="P18" s="25"/>
      <c r="R18">
        <v>2</v>
      </c>
      <c r="S18" s="1">
        <f>R18*N18</f>
        <v>42.032553500000006</v>
      </c>
      <c r="V18" s="52"/>
      <c r="W18" s="55"/>
      <c r="X18" s="55"/>
      <c r="Y18" s="55"/>
      <c r="Z18" s="55"/>
    </row>
    <row r="19" spans="1:26" ht="12.75">
      <c r="A19" s="23" t="s">
        <v>66</v>
      </c>
      <c r="B19">
        <f>Sheet1!B30</f>
        <v>90744</v>
      </c>
      <c r="C19" s="1" t="e">
        <f>Sheet1!#REF!</f>
        <v>#REF!</v>
      </c>
      <c r="D19" s="20">
        <v>10</v>
      </c>
      <c r="E19" s="19" t="s">
        <v>50</v>
      </c>
      <c r="F19" s="21">
        <v>118.5</v>
      </c>
      <c r="G19" s="25">
        <f t="shared" si="3"/>
        <v>11.85</v>
      </c>
      <c r="H19" s="34">
        <v>0</v>
      </c>
      <c r="I19" s="34">
        <v>0.02</v>
      </c>
      <c r="J19" s="31">
        <v>0.28</v>
      </c>
      <c r="K19" s="30">
        <v>0.75</v>
      </c>
      <c r="L19" s="25">
        <f t="shared" si="4"/>
        <v>9.045</v>
      </c>
      <c r="M19" s="35">
        <v>0.01125</v>
      </c>
      <c r="N19" s="25">
        <f t="shared" si="5"/>
        <v>8.94324375</v>
      </c>
      <c r="O19" s="25"/>
      <c r="P19" s="25"/>
      <c r="R19">
        <v>2</v>
      </c>
      <c r="S19" s="1">
        <f>R19*N19</f>
        <v>17.8864875</v>
      </c>
      <c r="V19" s="52"/>
      <c r="W19" s="55"/>
      <c r="X19" s="55"/>
      <c r="Y19" s="55"/>
      <c r="Z19" s="55"/>
    </row>
    <row r="20" spans="1:26" ht="12.75">
      <c r="A20" s="23" t="s">
        <v>38</v>
      </c>
      <c r="B20">
        <f>Sheet1!B32</f>
        <v>90746</v>
      </c>
      <c r="C20" s="1" t="e">
        <f>Sheet1!#REF!</f>
        <v>#REF!</v>
      </c>
      <c r="D20" s="20">
        <v>10</v>
      </c>
      <c r="E20" s="19" t="s">
        <v>50</v>
      </c>
      <c r="F20" s="21">
        <v>492.5</v>
      </c>
      <c r="G20" s="25">
        <f t="shared" si="3"/>
        <v>49.25</v>
      </c>
      <c r="H20" s="34">
        <v>0</v>
      </c>
      <c r="I20" s="34">
        <v>0.02</v>
      </c>
      <c r="J20" s="31">
        <v>0.2</v>
      </c>
      <c r="K20" s="30">
        <v>0.75</v>
      </c>
      <c r="L20" s="25">
        <f t="shared" si="4"/>
        <v>39.165</v>
      </c>
      <c r="M20" s="35">
        <v>0.01125</v>
      </c>
      <c r="N20" s="25">
        <f t="shared" si="5"/>
        <v>38.72439375</v>
      </c>
      <c r="O20" s="25"/>
      <c r="P20" s="25"/>
      <c r="R20">
        <v>2</v>
      </c>
      <c r="V20" s="52"/>
      <c r="W20" s="55" t="s">
        <v>74</v>
      </c>
      <c r="X20" s="55"/>
      <c r="Y20" s="55"/>
      <c r="Z20" s="55"/>
    </row>
    <row r="21" spans="1:26" ht="12.75">
      <c r="A21" s="23" t="str">
        <f>Sheet1!A17</f>
        <v>Rotarix</v>
      </c>
      <c r="B21">
        <f>Sheet1!B17</f>
        <v>90681</v>
      </c>
      <c r="C21" s="1" t="e">
        <f>Sheet1!#REF!</f>
        <v>#REF!</v>
      </c>
      <c r="D21" s="20">
        <v>10</v>
      </c>
      <c r="E21" s="19" t="s">
        <v>50</v>
      </c>
      <c r="F21" s="21">
        <v>1007.33</v>
      </c>
      <c r="G21" s="25">
        <f t="shared" si="3"/>
        <v>100.733</v>
      </c>
      <c r="H21" s="34">
        <v>0</v>
      </c>
      <c r="I21" s="34">
        <v>0.02</v>
      </c>
      <c r="J21" s="31">
        <v>0.12</v>
      </c>
      <c r="K21" s="30">
        <v>0.75</v>
      </c>
      <c r="L21" s="25">
        <f t="shared" si="4"/>
        <v>87.38038</v>
      </c>
      <c r="M21" s="35">
        <v>0.01125</v>
      </c>
      <c r="N21" s="25">
        <f t="shared" si="5"/>
        <v>86.39735072500001</v>
      </c>
      <c r="O21" s="25"/>
      <c r="P21" s="25"/>
      <c r="R21">
        <v>2</v>
      </c>
      <c r="S21" s="1">
        <f>R21*N21</f>
        <v>172.79470145000002</v>
      </c>
      <c r="V21" s="52"/>
      <c r="W21" s="56" t="s">
        <v>75</v>
      </c>
      <c r="X21" s="57" t="e">
        <f>S32-S23-Y44</f>
        <v>#REF!</v>
      </c>
      <c r="Y21" s="55"/>
      <c r="Z21" s="55"/>
    </row>
    <row r="22" spans="1:19" ht="12.75">
      <c r="A22" s="23" t="s">
        <v>35</v>
      </c>
      <c r="B22">
        <v>90650</v>
      </c>
      <c r="D22" s="20">
        <v>10</v>
      </c>
      <c r="E22" s="19" t="s">
        <v>50</v>
      </c>
      <c r="F22" s="21">
        <v>1267.2</v>
      </c>
      <c r="G22" s="25">
        <f t="shared" si="3"/>
        <v>126.72</v>
      </c>
      <c r="H22" s="34">
        <v>0</v>
      </c>
      <c r="I22" s="34">
        <v>0.02</v>
      </c>
      <c r="J22" s="31">
        <v>0.12</v>
      </c>
      <c r="K22" s="30">
        <v>0.75</v>
      </c>
      <c r="L22" s="25">
        <f t="shared" si="4"/>
        <v>109.72919999999999</v>
      </c>
      <c r="M22" s="35">
        <v>0.01125</v>
      </c>
      <c r="N22" s="25">
        <f t="shared" si="5"/>
        <v>108.49474649999999</v>
      </c>
      <c r="O22" s="25"/>
      <c r="P22" s="25"/>
      <c r="R22">
        <v>2</v>
      </c>
      <c r="S22" s="1">
        <f>R22*N22</f>
        <v>216.98949299999998</v>
      </c>
    </row>
    <row r="23" spans="1:19" ht="13.5" thickBot="1">
      <c r="A23" s="9"/>
      <c r="G23" s="25"/>
      <c r="H23" s="1"/>
      <c r="I23" s="21"/>
      <c r="J23" s="1"/>
      <c r="K23" s="1"/>
      <c r="L23" s="1"/>
      <c r="M23" s="30"/>
      <c r="N23" s="25"/>
      <c r="O23" s="25"/>
      <c r="P23" s="25"/>
      <c r="R23" s="8" t="s">
        <v>29</v>
      </c>
      <c r="S23" s="5">
        <f>SUM(S17:S22)</f>
        <v>449.70323545</v>
      </c>
    </row>
    <row r="24" spans="8:19" ht="12.75">
      <c r="H24" s="17" t="s">
        <v>43</v>
      </c>
      <c r="I24" s="17" t="s">
        <v>44</v>
      </c>
      <c r="J24" s="17" t="s">
        <v>15</v>
      </c>
      <c r="K24" s="17"/>
      <c r="L24" s="17"/>
      <c r="M24" s="4" t="s">
        <v>54</v>
      </c>
      <c r="N24" s="59" t="s">
        <v>52</v>
      </c>
      <c r="O24" s="60" t="s">
        <v>27</v>
      </c>
      <c r="P24" s="61" t="s">
        <v>63</v>
      </c>
      <c r="R24" s="17"/>
      <c r="S24" s="13"/>
    </row>
    <row r="25" spans="1:20" ht="12.75">
      <c r="A25" s="24" t="s">
        <v>15</v>
      </c>
      <c r="F25" s="15" t="s">
        <v>52</v>
      </c>
      <c r="G25" s="17" t="s">
        <v>41</v>
      </c>
      <c r="H25" s="32">
        <v>0</v>
      </c>
      <c r="I25" s="32">
        <v>0.02</v>
      </c>
      <c r="J25" s="17" t="s">
        <v>49</v>
      </c>
      <c r="K25" s="17" t="s">
        <v>16</v>
      </c>
      <c r="L25" s="17" t="s">
        <v>47</v>
      </c>
      <c r="M25" s="17" t="s">
        <v>55</v>
      </c>
      <c r="N25" s="62" t="s">
        <v>47</v>
      </c>
      <c r="O25" s="63" t="s">
        <v>64</v>
      </c>
      <c r="P25" s="64" t="s">
        <v>64</v>
      </c>
      <c r="R25" s="48" t="s">
        <v>57</v>
      </c>
      <c r="S25" s="13"/>
      <c r="T25" s="4"/>
    </row>
    <row r="26" spans="1:16" ht="12.75">
      <c r="A26" s="14" t="s">
        <v>40</v>
      </c>
      <c r="B26" s="38">
        <v>90632</v>
      </c>
      <c r="C26" s="39">
        <v>43.55</v>
      </c>
      <c r="D26" s="40">
        <v>10</v>
      </c>
      <c r="E26" s="41" t="s">
        <v>50</v>
      </c>
      <c r="F26" s="42">
        <v>420</v>
      </c>
      <c r="G26" s="43">
        <f aca="true" t="shared" si="6" ref="G26:G31">F26/D26</f>
        <v>42</v>
      </c>
      <c r="H26" s="44">
        <v>0</v>
      </c>
      <c r="I26" s="44">
        <v>0.02</v>
      </c>
      <c r="J26" s="45">
        <v>0</v>
      </c>
      <c r="K26" s="46">
        <v>0.75</v>
      </c>
      <c r="L26" s="43">
        <f aca="true" t="shared" si="7" ref="L26:L31">G26*(1-(H26+I26+J26))+K26</f>
        <v>41.91</v>
      </c>
      <c r="M26" s="47">
        <v>0.029</v>
      </c>
      <c r="N26" s="65">
        <f aca="true" t="shared" si="8" ref="N26:N31">L26*(1-M26)</f>
        <v>40.69461</v>
      </c>
      <c r="O26" s="66"/>
      <c r="P26" s="67"/>
    </row>
    <row r="27" spans="1:19" ht="12.75">
      <c r="A27" s="14" t="s">
        <v>62</v>
      </c>
      <c r="B27">
        <v>90633</v>
      </c>
      <c r="C27" s="1">
        <v>28.46</v>
      </c>
      <c r="D27" s="20">
        <v>10</v>
      </c>
      <c r="E27" s="19" t="s">
        <v>50</v>
      </c>
      <c r="F27" s="21">
        <v>210</v>
      </c>
      <c r="G27" s="25">
        <f t="shared" si="6"/>
        <v>21</v>
      </c>
      <c r="H27" s="34">
        <v>0</v>
      </c>
      <c r="I27" s="34">
        <v>0.02</v>
      </c>
      <c r="J27" s="36">
        <v>0</v>
      </c>
      <c r="K27" s="30">
        <v>0.75</v>
      </c>
      <c r="L27" s="25">
        <f t="shared" si="7"/>
        <v>21.33</v>
      </c>
      <c r="M27" s="33">
        <v>0.029</v>
      </c>
      <c r="N27" s="68">
        <f t="shared" si="8"/>
        <v>20.711429999999996</v>
      </c>
      <c r="O27" s="69">
        <v>21.4</v>
      </c>
      <c r="P27" s="67">
        <f>242.5/10</f>
        <v>24.25</v>
      </c>
      <c r="R27">
        <v>2</v>
      </c>
      <c r="S27" s="1">
        <f>R27*N27</f>
        <v>41.42285999999999</v>
      </c>
    </row>
    <row r="28" spans="1:19" ht="12.75">
      <c r="A28" s="14" t="s">
        <v>67</v>
      </c>
      <c r="B28" s="38">
        <v>90744</v>
      </c>
      <c r="C28" s="39">
        <v>9</v>
      </c>
      <c r="D28" s="40">
        <v>10</v>
      </c>
      <c r="E28" s="41" t="s">
        <v>50</v>
      </c>
      <c r="F28" s="42">
        <v>87</v>
      </c>
      <c r="G28" s="43">
        <f t="shared" si="6"/>
        <v>8.7</v>
      </c>
      <c r="H28" s="44">
        <v>0</v>
      </c>
      <c r="I28" s="44">
        <v>0.02</v>
      </c>
      <c r="J28" s="45">
        <v>0</v>
      </c>
      <c r="K28" s="46">
        <v>0.75</v>
      </c>
      <c r="L28" s="43">
        <f t="shared" si="7"/>
        <v>9.276</v>
      </c>
      <c r="M28" s="47">
        <v>0.029</v>
      </c>
      <c r="N28" s="65">
        <f t="shared" si="8"/>
        <v>9.006996</v>
      </c>
      <c r="O28" s="2">
        <v>7.634</v>
      </c>
      <c r="P28" s="67"/>
      <c r="R28">
        <v>2</v>
      </c>
      <c r="S28" s="1">
        <f>R28*N28</f>
        <v>18.013992</v>
      </c>
    </row>
    <row r="29" spans="1:20" ht="12.75">
      <c r="A29" s="14" t="s">
        <v>68</v>
      </c>
      <c r="B29" s="38">
        <v>90746</v>
      </c>
      <c r="C29" s="39">
        <v>18</v>
      </c>
      <c r="D29" s="40">
        <v>10</v>
      </c>
      <c r="E29" s="41" t="s">
        <v>50</v>
      </c>
      <c r="F29" s="42">
        <v>404.3</v>
      </c>
      <c r="G29" s="43">
        <f t="shared" si="6"/>
        <v>40.43</v>
      </c>
      <c r="H29" s="44">
        <v>0</v>
      </c>
      <c r="I29" s="44">
        <v>0.02</v>
      </c>
      <c r="J29" s="45">
        <v>0</v>
      </c>
      <c r="K29" s="46">
        <v>0.75</v>
      </c>
      <c r="L29" s="43">
        <f t="shared" si="7"/>
        <v>40.3714</v>
      </c>
      <c r="M29" s="47">
        <v>0.029</v>
      </c>
      <c r="N29" s="65">
        <f t="shared" si="8"/>
        <v>39.2006294</v>
      </c>
      <c r="O29" s="66"/>
      <c r="P29" s="67"/>
      <c r="R29">
        <v>2</v>
      </c>
      <c r="T29" s="1"/>
    </row>
    <row r="30" spans="1:19" ht="12.75">
      <c r="A30" s="14" t="str">
        <f>Sheet1!A16</f>
        <v>Rotateq</v>
      </c>
      <c r="B30">
        <f>Sheet1!B16</f>
        <v>90680</v>
      </c>
      <c r="C30" s="1" t="e">
        <f>Sheet1!#REF!</f>
        <v>#REF!</v>
      </c>
      <c r="D30" s="20">
        <v>10</v>
      </c>
      <c r="E30" s="19" t="s">
        <v>50</v>
      </c>
      <c r="F30" s="21">
        <v>688.36</v>
      </c>
      <c r="G30" s="25">
        <f t="shared" si="6"/>
        <v>68.836</v>
      </c>
      <c r="H30" s="34">
        <v>0</v>
      </c>
      <c r="I30" s="34">
        <v>0.02</v>
      </c>
      <c r="J30" s="36">
        <v>0</v>
      </c>
      <c r="K30" s="30">
        <v>0.75</v>
      </c>
      <c r="L30" s="25">
        <f t="shared" si="7"/>
        <v>68.20927999999999</v>
      </c>
      <c r="M30" s="33">
        <v>0.029</v>
      </c>
      <c r="N30" s="68">
        <f t="shared" si="8"/>
        <v>66.23121087999999</v>
      </c>
      <c r="O30" s="69">
        <v>64.706</v>
      </c>
      <c r="P30" s="70">
        <f>653.94/10</f>
        <v>65.394</v>
      </c>
      <c r="R30">
        <v>3</v>
      </c>
      <c r="S30" s="1">
        <f>R30*N30</f>
        <v>198.69363263999998</v>
      </c>
    </row>
    <row r="31" spans="1:19" ht="12.75">
      <c r="A31" s="14" t="str">
        <f>Sheet1!A8</f>
        <v>Gardasil</v>
      </c>
      <c r="B31">
        <f>Sheet1!B8</f>
        <v>90649</v>
      </c>
      <c r="C31" s="1" t="e">
        <f>Sheet1!#REF!</f>
        <v>#REF!</v>
      </c>
      <c r="D31" s="20">
        <v>10</v>
      </c>
      <c r="E31" s="19" t="s">
        <v>50</v>
      </c>
      <c r="F31" s="21">
        <v>1269.31</v>
      </c>
      <c r="G31" s="25">
        <f t="shared" si="6"/>
        <v>126.931</v>
      </c>
      <c r="H31" s="34">
        <v>0</v>
      </c>
      <c r="I31" s="34">
        <v>0.02</v>
      </c>
      <c r="J31" s="36">
        <v>0</v>
      </c>
      <c r="K31" s="30">
        <v>0.75</v>
      </c>
      <c r="L31" s="25">
        <f t="shared" si="7"/>
        <v>125.14237999999999</v>
      </c>
      <c r="M31" s="33">
        <v>0.019</v>
      </c>
      <c r="N31" s="68">
        <f t="shared" si="8"/>
        <v>122.76467477999999</v>
      </c>
      <c r="O31" s="69">
        <v>128.227</v>
      </c>
      <c r="P31" s="70">
        <f>1282.27/10</f>
        <v>128.227</v>
      </c>
      <c r="R31">
        <v>2</v>
      </c>
      <c r="S31" s="1">
        <f>R31*N31</f>
        <v>245.52934955999999</v>
      </c>
    </row>
    <row r="32" spans="1:19" ht="12.75">
      <c r="A32" s="9"/>
      <c r="G32" s="25"/>
      <c r="H32" s="34"/>
      <c r="I32" s="34"/>
      <c r="J32" s="36"/>
      <c r="K32" s="30"/>
      <c r="L32" s="25"/>
      <c r="M32" s="33"/>
      <c r="N32" s="68"/>
      <c r="O32" s="69"/>
      <c r="P32" s="70"/>
      <c r="R32" s="8" t="s">
        <v>29</v>
      </c>
      <c r="S32" s="5">
        <f>SUM(S26:S31)</f>
        <v>503.6598342</v>
      </c>
    </row>
    <row r="33" spans="14:16" ht="12.75">
      <c r="N33" s="11"/>
      <c r="O33" s="10"/>
      <c r="P33" s="3"/>
    </row>
    <row r="34" spans="14:25" ht="12.75">
      <c r="N34" s="11"/>
      <c r="O34" s="10"/>
      <c r="P34" s="3"/>
      <c r="S34" s="17" t="s">
        <v>15</v>
      </c>
      <c r="T34" s="48" t="s">
        <v>58</v>
      </c>
      <c r="U34" s="17" t="s">
        <v>16</v>
      </c>
      <c r="V34" s="17" t="s">
        <v>59</v>
      </c>
      <c r="W34" s="17"/>
      <c r="X34" s="17" t="s">
        <v>76</v>
      </c>
      <c r="Y34" s="17" t="s">
        <v>61</v>
      </c>
    </row>
    <row r="35" spans="14:25" ht="12.75">
      <c r="N35" s="11"/>
      <c r="O35" s="10"/>
      <c r="P35" s="3"/>
      <c r="S35" s="17" t="s">
        <v>28</v>
      </c>
      <c r="T35" s="28">
        <v>0.02</v>
      </c>
      <c r="U35" s="17"/>
      <c r="V35" s="17" t="s">
        <v>60</v>
      </c>
      <c r="W35" s="17"/>
      <c r="X35" s="17" t="s">
        <v>52</v>
      </c>
      <c r="Y35" s="17" t="s">
        <v>47</v>
      </c>
    </row>
    <row r="36" spans="1:25" ht="12.75">
      <c r="A36" s="14" t="str">
        <f>Sheet1!A19</f>
        <v>MMR</v>
      </c>
      <c r="B36">
        <f>Sheet1!B19</f>
        <v>90707</v>
      </c>
      <c r="C36" s="1" t="e">
        <f>Sheet1!#REF!</f>
        <v>#REF!</v>
      </c>
      <c r="D36" s="20">
        <v>10</v>
      </c>
      <c r="E36" s="19" t="s">
        <v>50</v>
      </c>
      <c r="F36" s="21">
        <v>446.82</v>
      </c>
      <c r="G36" s="25">
        <f>F36/D36</f>
        <v>44.682</v>
      </c>
      <c r="H36" s="34">
        <v>0</v>
      </c>
      <c r="I36" s="34">
        <v>0.02</v>
      </c>
      <c r="J36" s="36">
        <v>0</v>
      </c>
      <c r="K36" s="30">
        <f>0.75*3</f>
        <v>2.25</v>
      </c>
      <c r="L36" s="25">
        <f>G36*(1-(H36+I36+J36))+K36</f>
        <v>46.038360000000004</v>
      </c>
      <c r="M36" s="33">
        <v>0.009</v>
      </c>
      <c r="N36" s="68">
        <f>L36*(1-M36)</f>
        <v>45.62401476</v>
      </c>
      <c r="O36" s="69">
        <v>44.682</v>
      </c>
      <c r="P36" s="70">
        <f>446.82/10</f>
        <v>44.682</v>
      </c>
      <c r="R36" s="4" t="s">
        <v>10</v>
      </c>
      <c r="S36" s="51">
        <v>46.064</v>
      </c>
      <c r="T36" s="51">
        <f>S36*(1-T$35)</f>
        <v>45.14272</v>
      </c>
      <c r="U36" s="1">
        <v>2.25</v>
      </c>
      <c r="V36" s="1">
        <f>T36+U36</f>
        <v>47.39272</v>
      </c>
      <c r="X36" s="25">
        <f>V36-N36</f>
        <v>1.7687052399999956</v>
      </c>
      <c r="Y36" s="25">
        <f>X36*2</f>
        <v>3.5374104799999913</v>
      </c>
    </row>
    <row r="37" spans="1:25" ht="13.5" thickBot="1">
      <c r="A37" s="14" t="str">
        <f>Sheet1!A21</f>
        <v>Varicella</v>
      </c>
      <c r="B37">
        <f>Sheet1!B21</f>
        <v>90716</v>
      </c>
      <c r="C37" s="1" t="e">
        <f>Sheet1!#REF!</f>
        <v>#REF!</v>
      </c>
      <c r="D37" s="20">
        <v>10</v>
      </c>
      <c r="E37" s="19" t="s">
        <v>50</v>
      </c>
      <c r="F37" s="21">
        <v>774.36</v>
      </c>
      <c r="G37" s="25">
        <f>F37/D37</f>
        <v>77.436</v>
      </c>
      <c r="H37" s="34">
        <v>0</v>
      </c>
      <c r="I37" s="34">
        <v>0.02</v>
      </c>
      <c r="J37" s="36">
        <v>0</v>
      </c>
      <c r="K37" s="30">
        <v>0.75</v>
      </c>
      <c r="L37" s="25">
        <f>G37*(1-(H37+I37+J37))+K37</f>
        <v>76.63728</v>
      </c>
      <c r="M37" s="33">
        <v>0.009</v>
      </c>
      <c r="N37" s="71">
        <f>L37*(1-M37)</f>
        <v>75.94754448</v>
      </c>
      <c r="O37" s="72">
        <v>77.436</v>
      </c>
      <c r="P37" s="73">
        <v>79.8</v>
      </c>
      <c r="R37" s="4" t="s">
        <v>5</v>
      </c>
      <c r="S37" s="51">
        <v>83.77</v>
      </c>
      <c r="T37" s="51">
        <f>S37*(1-T$35)</f>
        <v>82.0946</v>
      </c>
      <c r="U37" s="1">
        <v>0.75</v>
      </c>
      <c r="V37" s="1">
        <f>T37+U37</f>
        <v>82.8446</v>
      </c>
      <c r="X37" s="25">
        <f>V37-N37</f>
        <v>6.897055519999995</v>
      </c>
      <c r="Y37" s="25">
        <f>X37*2</f>
        <v>13.79411103999999</v>
      </c>
    </row>
    <row r="38" spans="1:25" ht="12.75">
      <c r="A38" s="9"/>
      <c r="G38" s="25"/>
      <c r="H38" s="34"/>
      <c r="I38" s="34"/>
      <c r="J38" s="36"/>
      <c r="K38" s="30"/>
      <c r="L38" s="25"/>
      <c r="M38" s="33"/>
      <c r="N38" s="25">
        <f>N37+N36+N31+N30+N27</f>
        <v>331.2788749</v>
      </c>
      <c r="O38" s="25">
        <f>SUM(O26:O37)</f>
        <v>344.08500000000004</v>
      </c>
      <c r="P38" s="25">
        <f>SUM(P26:P37)</f>
        <v>342.353</v>
      </c>
      <c r="S38" s="50"/>
      <c r="T38" s="50"/>
      <c r="U38"/>
      <c r="V38"/>
      <c r="Y38" s="6">
        <f>SUM(Y36:Y37)</f>
        <v>17.33152151999998</v>
      </c>
    </row>
    <row r="39" spans="1:3" ht="12.75">
      <c r="A39" s="37" t="str">
        <f>Sheet1!A15</f>
        <v>Prevnar</v>
      </c>
      <c r="B39">
        <f>Sheet1!B15</f>
        <v>90669</v>
      </c>
      <c r="C39" s="1" t="e">
        <f>Sheet1!#REF!</f>
        <v>#REF!</v>
      </c>
    </row>
    <row r="40" spans="1:25" ht="12.75">
      <c r="A40" s="17"/>
      <c r="H40" s="32"/>
      <c r="I40" s="32"/>
      <c r="R40" s="4"/>
      <c r="S40" s="17" t="s">
        <v>51</v>
      </c>
      <c r="T40" s="48" t="s">
        <v>58</v>
      </c>
      <c r="U40" s="17" t="s">
        <v>16</v>
      </c>
      <c r="V40" s="17" t="s">
        <v>59</v>
      </c>
      <c r="W40" s="17"/>
      <c r="X40" s="17" t="s">
        <v>77</v>
      </c>
      <c r="Y40" s="17" t="s">
        <v>61</v>
      </c>
    </row>
    <row r="41" spans="18:25" ht="12.75">
      <c r="R41" s="4"/>
      <c r="S41" s="17" t="s">
        <v>28</v>
      </c>
      <c r="T41" s="28">
        <v>0.02</v>
      </c>
      <c r="U41" s="17"/>
      <c r="V41" s="17" t="s">
        <v>60</v>
      </c>
      <c r="W41" s="17"/>
      <c r="X41" s="17" t="s">
        <v>52</v>
      </c>
      <c r="Y41" s="17" t="s">
        <v>47</v>
      </c>
    </row>
    <row r="42" spans="18:25" ht="12.75">
      <c r="R42" s="4" t="s">
        <v>10</v>
      </c>
      <c r="S42" s="51" t="e">
        <f>C36</f>
        <v>#REF!</v>
      </c>
      <c r="T42" s="51" t="e">
        <f>S42*(1-T$35)</f>
        <v>#REF!</v>
      </c>
      <c r="U42" s="1">
        <v>2.25</v>
      </c>
      <c r="V42" s="1" t="e">
        <f>T42+U42</f>
        <v>#REF!</v>
      </c>
      <c r="X42" s="25" t="e">
        <f>V42-N36</f>
        <v>#REF!</v>
      </c>
      <c r="Y42" s="25" t="e">
        <f>X42*2</f>
        <v>#REF!</v>
      </c>
    </row>
    <row r="43" spans="18:25" ht="12.75">
      <c r="R43" s="4" t="s">
        <v>5</v>
      </c>
      <c r="S43" s="51" t="e">
        <f>C37</f>
        <v>#REF!</v>
      </c>
      <c r="T43" s="51" t="e">
        <f>S43*(1-T$35)</f>
        <v>#REF!</v>
      </c>
      <c r="U43" s="1">
        <v>0.75</v>
      </c>
      <c r="V43" s="1" t="e">
        <f>T43+U43</f>
        <v>#REF!</v>
      </c>
      <c r="X43" s="25" t="e">
        <f>V43-N37</f>
        <v>#REF!</v>
      </c>
      <c r="Y43" s="25" t="e">
        <f>X43*2</f>
        <v>#REF!</v>
      </c>
    </row>
    <row r="44" spans="18:25" ht="12.75">
      <c r="R44" s="4"/>
      <c r="S44" s="50"/>
      <c r="T44" s="50"/>
      <c r="U44"/>
      <c r="V44"/>
      <c r="Y44" s="6" t="e">
        <f>SUM(Y42:Y43)</f>
        <v>#REF!</v>
      </c>
    </row>
  </sheetData>
  <sheetProtection/>
  <printOptions gridLines="1"/>
  <pageMargins left="0.75" right="0.75" top="0.25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L. Iseri</dc:creator>
  <cp:keywords/>
  <dc:description/>
  <cp:lastModifiedBy>HP Authorized Customer</cp:lastModifiedBy>
  <cp:lastPrinted>2010-08-30T15:29:35Z</cp:lastPrinted>
  <dcterms:created xsi:type="dcterms:W3CDTF">2001-08-09T02:59:01Z</dcterms:created>
  <dcterms:modified xsi:type="dcterms:W3CDTF">2010-08-30T16:09:21Z</dcterms:modified>
  <cp:category/>
  <cp:version/>
  <cp:contentType/>
  <cp:contentStatus/>
</cp:coreProperties>
</file>